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Mi unidad\USB Materias\Metodos_Num_y_Matlab\"/>
    </mc:Choice>
  </mc:AlternateContent>
  <xr:revisionPtr revIDLastSave="0" documentId="13_ncr:1_{88936CCC-BE2C-45EA-B7CF-F3F302B07D16}" xr6:coauthVersionLast="47" xr6:coauthVersionMax="47" xr10:uidLastSave="{00000000-0000-0000-0000-000000000000}"/>
  <bookViews>
    <workbookView xWindow="-120" yWindow="-120" windowWidth="17520" windowHeight="12480" activeTab="2" xr2:uid="{00000000-000D-0000-FFFF-FFFF00000000}"/>
  </bookViews>
  <sheets>
    <sheet name="Binarios" sheetId="1" r:id="rId1"/>
    <sheet name="Rep_Num" sheetId="2" r:id="rId2"/>
    <sheet name="EjemplosRepNum" sheetId="19" r:id="rId3"/>
    <sheet name="Precision" sheetId="3" r:id="rId4"/>
    <sheet name="AlgoritmoBiseccion" sheetId="14" r:id="rId5"/>
    <sheet name="EjBiseccion" sheetId="15" r:id="rId6"/>
    <sheet name="TIR" sheetId="16" r:id="rId7"/>
    <sheet name="M_FalsaPosicion" sheetId="17" r:id="rId8"/>
    <sheet name="PuntoFijo" sheetId="18" r:id="rId9"/>
    <sheet name="Taylor" sheetId="4" r:id="rId10"/>
    <sheet name="Taylor2" sheetId="5" r:id="rId11"/>
  </sheets>
  <definedNames>
    <definedName name="h">Taylor!$D$33</definedName>
    <definedName name="x">#REF!</definedName>
    <definedName name="xs">Taylor!$D$34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8" roundtripDataSignature="AMtx7mgqy46yf/CkjHpJS6yEQjpI5jx3Mw=="/>
    </ext>
  </extLst>
</workbook>
</file>

<file path=xl/calcChain.xml><?xml version="1.0" encoding="utf-8"?>
<calcChain xmlns="http://schemas.openxmlformats.org/spreadsheetml/2006/main">
  <c r="L6" i="19" l="1"/>
  <c r="M6" i="19"/>
  <c r="C35" i="19"/>
  <c r="BM28" i="19"/>
  <c r="BL28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Q29" i="19" s="1"/>
  <c r="M28" i="19"/>
  <c r="L28" i="19"/>
  <c r="K28" i="19"/>
  <c r="J28" i="19"/>
  <c r="I28" i="19"/>
  <c r="H28" i="19"/>
  <c r="G28" i="19"/>
  <c r="F28" i="19"/>
  <c r="E28" i="19"/>
  <c r="D28" i="19"/>
  <c r="C28" i="19"/>
  <c r="F29" i="19" s="1"/>
  <c r="B30" i="19" s="1"/>
  <c r="B28" i="19"/>
  <c r="BM17" i="19"/>
  <c r="BL17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BM6" i="19"/>
  <c r="BL6" i="19"/>
  <c r="BK6" i="19"/>
  <c r="BJ6" i="19"/>
  <c r="BI6" i="19"/>
  <c r="BH6" i="19"/>
  <c r="BG6" i="19"/>
  <c r="BF6" i="19"/>
  <c r="BE6" i="19"/>
  <c r="BD6" i="19"/>
  <c r="BC6" i="19"/>
  <c r="BB6" i="19"/>
  <c r="BA6" i="19"/>
  <c r="AZ6" i="19"/>
  <c r="AY6" i="19"/>
  <c r="AX6" i="19"/>
  <c r="AW6" i="19"/>
  <c r="AV6" i="19"/>
  <c r="AU6" i="19"/>
  <c r="AT6" i="19"/>
  <c r="AS6" i="19"/>
  <c r="AR6" i="19"/>
  <c r="AQ6" i="19"/>
  <c r="AP6" i="19"/>
  <c r="AO6" i="19"/>
  <c r="AN6" i="19"/>
  <c r="AM6" i="19"/>
  <c r="AL6" i="19"/>
  <c r="AK6" i="19"/>
  <c r="AJ6" i="19"/>
  <c r="AI6" i="19"/>
  <c r="AH6" i="19"/>
  <c r="AG6" i="19"/>
  <c r="AF6" i="19"/>
  <c r="AE6" i="19"/>
  <c r="AD6" i="19"/>
  <c r="AC6" i="19"/>
  <c r="AB6" i="19"/>
  <c r="AA6" i="19"/>
  <c r="Z6" i="19"/>
  <c r="Y6" i="19"/>
  <c r="X6" i="19"/>
  <c r="W6" i="19"/>
  <c r="V6" i="19"/>
  <c r="U6" i="19"/>
  <c r="T6" i="19"/>
  <c r="S6" i="19"/>
  <c r="R6" i="19"/>
  <c r="Q6" i="19"/>
  <c r="P6" i="19"/>
  <c r="O6" i="19"/>
  <c r="K6" i="19"/>
  <c r="J6" i="19"/>
  <c r="I6" i="19"/>
  <c r="H6" i="19"/>
  <c r="G6" i="19"/>
  <c r="F6" i="19"/>
  <c r="E6" i="19"/>
  <c r="D6" i="19"/>
  <c r="C6" i="19"/>
  <c r="B6" i="19"/>
  <c r="Q18" i="19" l="1"/>
  <c r="F18" i="19"/>
  <c r="F7" i="19"/>
  <c r="Q7" i="19"/>
  <c r="B19" i="19" l="1"/>
  <c r="B8" i="19"/>
  <c r="G19" i="18" l="1"/>
  <c r="I19" i="18" s="1"/>
  <c r="H18" i="18"/>
  <c r="C18" i="18"/>
  <c r="B19" i="18" s="1"/>
  <c r="C5" i="18"/>
  <c r="B6" i="18" s="1"/>
  <c r="B74" i="16"/>
  <c r="B67" i="16"/>
  <c r="C67" i="16" s="1"/>
  <c r="B63" i="16"/>
  <c r="C48" i="16"/>
  <c r="G48" i="16" s="1"/>
  <c r="G47" i="16"/>
  <c r="D47" i="16"/>
  <c r="F34" i="16"/>
  <c r="B34" i="16"/>
  <c r="B35" i="16" s="1"/>
  <c r="H33" i="16"/>
  <c r="G33" i="16"/>
  <c r="F33" i="16"/>
  <c r="I33" i="16" s="1"/>
  <c r="D33" i="16"/>
  <c r="C34" i="16" s="1"/>
  <c r="B26" i="16"/>
  <c r="G18" i="16"/>
  <c r="D18" i="16" s="1"/>
  <c r="F18" i="16"/>
  <c r="G17" i="16"/>
  <c r="F17" i="16"/>
  <c r="D17" i="16" s="1"/>
  <c r="G16" i="16"/>
  <c r="D16" i="16" s="1"/>
  <c r="F16" i="16"/>
  <c r="F15" i="16"/>
  <c r="F14" i="16"/>
  <c r="G13" i="16"/>
  <c r="F13" i="16"/>
  <c r="D13" i="16" s="1"/>
  <c r="B9" i="16"/>
  <c r="B8" i="16"/>
  <c r="G48" i="15"/>
  <c r="G47" i="15"/>
  <c r="G46" i="15"/>
  <c r="G45" i="15"/>
  <c r="G44" i="15"/>
  <c r="G43" i="15"/>
  <c r="G42" i="15"/>
  <c r="G41" i="15"/>
  <c r="F41" i="15"/>
  <c r="D41" i="15" s="1"/>
  <c r="G32" i="15"/>
  <c r="C32" i="15"/>
  <c r="G31" i="15"/>
  <c r="B31" i="15"/>
  <c r="D31" i="15" s="1"/>
  <c r="H30" i="15"/>
  <c r="G30" i="15"/>
  <c r="F30" i="15"/>
  <c r="I30" i="15" s="1"/>
  <c r="D30" i="15"/>
  <c r="F22" i="15"/>
  <c r="F21" i="15"/>
  <c r="F20" i="15"/>
  <c r="F19" i="15"/>
  <c r="F18" i="15"/>
  <c r="G17" i="15"/>
  <c r="D17" i="15" s="1"/>
  <c r="F17" i="15"/>
  <c r="C5" i="15"/>
  <c r="C6" i="15" s="1"/>
  <c r="B5" i="15"/>
  <c r="D5" i="15" s="1"/>
  <c r="I4" i="15"/>
  <c r="G4" i="15"/>
  <c r="F4" i="15"/>
  <c r="D4" i="15"/>
  <c r="H4" i="15" s="1"/>
  <c r="C19" i="18" l="1"/>
  <c r="B20" i="18" s="1"/>
  <c r="D19" i="18"/>
  <c r="D6" i="18"/>
  <c r="C6" i="18"/>
  <c r="B7" i="18" s="1"/>
  <c r="H19" i="18"/>
  <c r="G20" i="18" s="1"/>
  <c r="F35" i="16"/>
  <c r="H16" i="16"/>
  <c r="B68" i="16"/>
  <c r="C68" i="16" s="1"/>
  <c r="C14" i="16"/>
  <c r="H13" i="16"/>
  <c r="H17" i="16"/>
  <c r="E17" i="16"/>
  <c r="E18" i="16"/>
  <c r="H18" i="16"/>
  <c r="D34" i="16"/>
  <c r="G34" i="16"/>
  <c r="I34" i="16" s="1"/>
  <c r="D48" i="16"/>
  <c r="C49" i="16" s="1"/>
  <c r="E48" i="16"/>
  <c r="G6" i="15"/>
  <c r="C7" i="15"/>
  <c r="G7" i="15" s="1"/>
  <c r="B32" i="15"/>
  <c r="E31" i="15"/>
  <c r="H31" i="15"/>
  <c r="B42" i="15"/>
  <c r="H41" i="15"/>
  <c r="H17" i="15"/>
  <c r="C18" i="15"/>
  <c r="B6" i="15"/>
  <c r="H5" i="15"/>
  <c r="E5" i="15"/>
  <c r="F31" i="15"/>
  <c r="I31" i="15" s="1"/>
  <c r="F5" i="15"/>
  <c r="G5" i="15"/>
  <c r="D20" i="18" l="1"/>
  <c r="C20" i="18"/>
  <c r="B21" i="18" s="1"/>
  <c r="D7" i="18"/>
  <c r="C7" i="18"/>
  <c r="B8" i="18" s="1"/>
  <c r="I20" i="18"/>
  <c r="H20" i="18"/>
  <c r="G21" i="18" s="1"/>
  <c r="B69" i="16"/>
  <c r="C69" i="16" s="1"/>
  <c r="E34" i="16"/>
  <c r="C35" i="16"/>
  <c r="H34" i="16"/>
  <c r="G14" i="16"/>
  <c r="D14" i="16" s="1"/>
  <c r="E49" i="16"/>
  <c r="D49" i="16"/>
  <c r="C50" i="16" s="1"/>
  <c r="G49" i="16"/>
  <c r="F32" i="15"/>
  <c r="I32" i="15" s="1"/>
  <c r="D32" i="15"/>
  <c r="B33" i="15"/>
  <c r="D6" i="15"/>
  <c r="F6" i="15"/>
  <c r="I6" i="15" s="1"/>
  <c r="G18" i="15"/>
  <c r="D18" i="15" s="1"/>
  <c r="F42" i="15"/>
  <c r="D42" i="15" s="1"/>
  <c r="I5" i="15"/>
  <c r="C21" i="18" l="1"/>
  <c r="B22" i="18" s="1"/>
  <c r="D21" i="18"/>
  <c r="I21" i="18"/>
  <c r="H21" i="18"/>
  <c r="G22" i="18" s="1"/>
  <c r="D8" i="18"/>
  <c r="C8" i="18"/>
  <c r="B9" i="18" s="1"/>
  <c r="C15" i="16"/>
  <c r="H14" i="16"/>
  <c r="E14" i="16"/>
  <c r="G50" i="16"/>
  <c r="E50" i="16"/>
  <c r="D50" i="16"/>
  <c r="C51" i="16" s="1"/>
  <c r="G35" i="16"/>
  <c r="I35" i="16" s="1"/>
  <c r="C36" i="16"/>
  <c r="D35" i="16"/>
  <c r="C19" i="15"/>
  <c r="E18" i="15"/>
  <c r="H18" i="15"/>
  <c r="E42" i="15"/>
  <c r="B43" i="15"/>
  <c r="H42" i="15"/>
  <c r="E32" i="15"/>
  <c r="H32" i="15"/>
  <c r="C33" i="15"/>
  <c r="G33" i="15" s="1"/>
  <c r="E6" i="15"/>
  <c r="B7" i="15"/>
  <c r="H6" i="15"/>
  <c r="B34" i="15"/>
  <c r="F33" i="15"/>
  <c r="I33" i="15" s="1"/>
  <c r="D33" i="15"/>
  <c r="D22" i="18" l="1"/>
  <c r="C22" i="18"/>
  <c r="B23" i="18" s="1"/>
  <c r="I22" i="18"/>
  <c r="H22" i="18"/>
  <c r="G23" i="18" s="1"/>
  <c r="D9" i="18"/>
  <c r="C9" i="18"/>
  <c r="B10" i="18" s="1"/>
  <c r="H35" i="16"/>
  <c r="E35" i="16"/>
  <c r="B36" i="16"/>
  <c r="C37" i="16"/>
  <c r="G37" i="16" s="1"/>
  <c r="G36" i="16"/>
  <c r="G51" i="16"/>
  <c r="E51" i="16"/>
  <c r="D51" i="16"/>
  <c r="C52" i="16" s="1"/>
  <c r="G15" i="16"/>
  <c r="D15" i="16" s="1"/>
  <c r="F43" i="15"/>
  <c r="D43" i="15" s="1"/>
  <c r="H33" i="15"/>
  <c r="C34" i="15"/>
  <c r="G34" i="15" s="1"/>
  <c r="E33" i="15"/>
  <c r="D34" i="15"/>
  <c r="B35" i="15"/>
  <c r="F34" i="15"/>
  <c r="I34" i="15" s="1"/>
  <c r="G19" i="15"/>
  <c r="D19" i="15"/>
  <c r="B8" i="15"/>
  <c r="F7" i="15"/>
  <c r="I7" i="15" s="1"/>
  <c r="D7" i="15"/>
  <c r="C23" i="18" l="1"/>
  <c r="B24" i="18" s="1"/>
  <c r="D23" i="18"/>
  <c r="D10" i="18"/>
  <c r="C10" i="18"/>
  <c r="B11" i="18" s="1"/>
  <c r="I23" i="18"/>
  <c r="H23" i="18"/>
  <c r="G24" i="18" s="1"/>
  <c r="H15" i="16"/>
  <c r="E15" i="16"/>
  <c r="E16" i="16"/>
  <c r="E52" i="16"/>
  <c r="D52" i="16"/>
  <c r="C53" i="16" s="1"/>
  <c r="G52" i="16"/>
  <c r="F36" i="16"/>
  <c r="I36" i="16" s="1"/>
  <c r="D36" i="16"/>
  <c r="B44" i="15"/>
  <c r="H43" i="15"/>
  <c r="E43" i="15"/>
  <c r="B9" i="15"/>
  <c r="F8" i="15"/>
  <c r="H7" i="15"/>
  <c r="E7" i="15"/>
  <c r="C8" i="15"/>
  <c r="G8" i="15" s="1"/>
  <c r="E19" i="15"/>
  <c r="H19" i="15"/>
  <c r="C20" i="15"/>
  <c r="F35" i="15"/>
  <c r="D35" i="15"/>
  <c r="E34" i="15"/>
  <c r="C35" i="15"/>
  <c r="H34" i="15"/>
  <c r="I24" i="18" l="1"/>
  <c r="H24" i="18"/>
  <c r="G25" i="18" s="1"/>
  <c r="D11" i="18"/>
  <c r="C11" i="18"/>
  <c r="B12" i="18" s="1"/>
  <c r="D24" i="18"/>
  <c r="C24" i="18"/>
  <c r="B25" i="18" s="1"/>
  <c r="B37" i="16"/>
  <c r="H36" i="16"/>
  <c r="E36" i="16"/>
  <c r="G53" i="16"/>
  <c r="E53" i="16"/>
  <c r="D53" i="16"/>
  <c r="C54" i="16" s="1"/>
  <c r="F44" i="15"/>
  <c r="D44" i="15" s="1"/>
  <c r="G20" i="15"/>
  <c r="D20" i="15" s="1"/>
  <c r="D8" i="15"/>
  <c r="I8" i="15"/>
  <c r="G35" i="15"/>
  <c r="I35" i="15" s="1"/>
  <c r="C36" i="15"/>
  <c r="G36" i="15" s="1"/>
  <c r="F9" i="15"/>
  <c r="E35" i="15"/>
  <c r="B36" i="15"/>
  <c r="H35" i="15"/>
  <c r="D12" i="18" l="1"/>
  <c r="C12" i="18"/>
  <c r="C25" i="18"/>
  <c r="D25" i="18"/>
  <c r="I25" i="18"/>
  <c r="H25" i="18"/>
  <c r="G54" i="16"/>
  <c r="E54" i="16"/>
  <c r="D54" i="16"/>
  <c r="C55" i="16" s="1"/>
  <c r="D37" i="16"/>
  <c r="F37" i="16"/>
  <c r="I37" i="16" s="1"/>
  <c r="B38" i="16"/>
  <c r="C21" i="15"/>
  <c r="H20" i="15"/>
  <c r="E20" i="15"/>
  <c r="E44" i="15"/>
  <c r="B45" i="15"/>
  <c r="H44" i="15"/>
  <c r="C9" i="15"/>
  <c r="H8" i="15"/>
  <c r="E8" i="15"/>
  <c r="B37" i="15"/>
  <c r="F36" i="15"/>
  <c r="I36" i="15" s="1"/>
  <c r="D36" i="15"/>
  <c r="F38" i="16" l="1"/>
  <c r="D38" i="16"/>
  <c r="E37" i="16"/>
  <c r="C38" i="16"/>
  <c r="H37" i="16"/>
  <c r="E55" i="16"/>
  <c r="D55" i="16"/>
  <c r="C56" i="16" s="1"/>
  <c r="G55" i="16"/>
  <c r="F37" i="15"/>
  <c r="C10" i="15"/>
  <c r="G9" i="15"/>
  <c r="I9" i="15" s="1"/>
  <c r="D9" i="15"/>
  <c r="F45" i="15"/>
  <c r="D45" i="15"/>
  <c r="H36" i="15"/>
  <c r="C37" i="15"/>
  <c r="G37" i="15" s="1"/>
  <c r="E36" i="15"/>
  <c r="G21" i="15"/>
  <c r="D21" i="15"/>
  <c r="G38" i="16" l="1"/>
  <c r="C39" i="16"/>
  <c r="G56" i="16"/>
  <c r="E56" i="16"/>
  <c r="D56" i="16"/>
  <c r="C57" i="16" s="1"/>
  <c r="H38" i="16"/>
  <c r="E38" i="16"/>
  <c r="B39" i="16"/>
  <c r="I38" i="16"/>
  <c r="E9" i="15"/>
  <c r="B10" i="15"/>
  <c r="H9" i="15"/>
  <c r="C22" i="15"/>
  <c r="H21" i="15"/>
  <c r="E21" i="15"/>
  <c r="B46" i="15"/>
  <c r="H45" i="15"/>
  <c r="E45" i="15"/>
  <c r="G10" i="15"/>
  <c r="C11" i="15"/>
  <c r="G11" i="15" s="1"/>
  <c r="I37" i="15"/>
  <c r="D37" i="15"/>
  <c r="F39" i="16" l="1"/>
  <c r="I39" i="16" s="1"/>
  <c r="D39" i="16"/>
  <c r="G57" i="16"/>
  <c r="E57" i="16"/>
  <c r="D57" i="16"/>
  <c r="C58" i="16" s="1"/>
  <c r="C40" i="16"/>
  <c r="G40" i="16" s="1"/>
  <c r="G39" i="16"/>
  <c r="F46" i="15"/>
  <c r="D46" i="15" s="1"/>
  <c r="G22" i="15"/>
  <c r="D22" i="15" s="1"/>
  <c r="F10" i="15"/>
  <c r="I10" i="15" s="1"/>
  <c r="D10" i="15"/>
  <c r="H37" i="15"/>
  <c r="E37" i="15"/>
  <c r="E58" i="16" l="1"/>
  <c r="D58" i="16"/>
  <c r="C59" i="16" s="1"/>
  <c r="G58" i="16"/>
  <c r="B40" i="16"/>
  <c r="H39" i="16"/>
  <c r="E39" i="16"/>
  <c r="H22" i="15"/>
  <c r="E22" i="15"/>
  <c r="B47" i="15"/>
  <c r="H46" i="15"/>
  <c r="E46" i="15"/>
  <c r="H10" i="15"/>
  <c r="E10" i="15"/>
  <c r="B11" i="15"/>
  <c r="D40" i="16" l="1"/>
  <c r="F40" i="16"/>
  <c r="G59" i="16"/>
  <c r="E59" i="16"/>
  <c r="D59" i="16"/>
  <c r="F11" i="15"/>
  <c r="I11" i="15" s="1"/>
  <c r="D11" i="15"/>
  <c r="F47" i="15"/>
  <c r="D47" i="15"/>
  <c r="E40" i="16" l="1"/>
  <c r="H40" i="16"/>
  <c r="B48" i="15"/>
  <c r="H47" i="15"/>
  <c r="E47" i="15"/>
  <c r="H11" i="15"/>
  <c r="E11" i="15"/>
  <c r="F48" i="15" l="1"/>
  <c r="D48" i="15"/>
  <c r="E48" i="15" l="1"/>
  <c r="H48" i="15"/>
  <c r="E15" i="5" l="1"/>
  <c r="D15" i="5"/>
  <c r="D13" i="5"/>
  <c r="C13" i="5"/>
  <c r="B14" i="5" s="1"/>
  <c r="C12" i="5"/>
  <c r="B41" i="4"/>
  <c r="B40" i="4"/>
  <c r="B39" i="4"/>
  <c r="B42" i="4" s="1"/>
  <c r="D37" i="4"/>
  <c r="C37" i="4"/>
  <c r="C42" i="4" s="1"/>
  <c r="D33" i="4"/>
  <c r="C41" i="4" s="1"/>
  <c r="C35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Q29" i="2" s="1"/>
  <c r="P28" i="2"/>
  <c r="O28" i="2"/>
  <c r="N28" i="2"/>
  <c r="M28" i="2"/>
  <c r="L28" i="2"/>
  <c r="K28" i="2"/>
  <c r="J28" i="2"/>
  <c r="I28" i="2"/>
  <c r="H28" i="2"/>
  <c r="G28" i="2"/>
  <c r="F28" i="2"/>
  <c r="E28" i="2"/>
  <c r="F29" i="2" s="1"/>
  <c r="B30" i="2" s="1"/>
  <c r="D28" i="2"/>
  <c r="C28" i="2"/>
  <c r="B28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Q18" i="2" s="1"/>
  <c r="M17" i="2"/>
  <c r="L17" i="2"/>
  <c r="K17" i="2"/>
  <c r="J17" i="2"/>
  <c r="I17" i="2"/>
  <c r="H17" i="2"/>
  <c r="G17" i="2"/>
  <c r="F17" i="2"/>
  <c r="E17" i="2"/>
  <c r="D17" i="2"/>
  <c r="F18" i="2" s="1"/>
  <c r="C17" i="2"/>
  <c r="B17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Q7" i="2" s="1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F7" i="2" s="1"/>
  <c r="B8" i="2" s="1"/>
  <c r="B6" i="2"/>
  <c r="D50" i="1"/>
  <c r="B50" i="1"/>
  <c r="C50" i="1" s="1"/>
  <c r="J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7" i="1" s="1"/>
  <c r="F36" i="1"/>
  <c r="B19" i="2" l="1"/>
  <c r="C38" i="4"/>
  <c r="C39" i="4"/>
  <c r="C17" i="5"/>
  <c r="C40" i="4"/>
  <c r="C18" i="5" l="1"/>
  <c r="D17" i="5"/>
  <c r="C19" i="5" l="1"/>
  <c r="D18" i="5"/>
  <c r="D19" i="5" l="1"/>
  <c r="C20" i="5"/>
  <c r="C21" i="5" l="1"/>
  <c r="D20" i="5"/>
  <c r="D21" i="5" l="1"/>
  <c r="C22" i="5"/>
  <c r="D22" i="5" l="1"/>
  <c r="C23" i="5"/>
  <c r="D23" i="5" s="1"/>
</calcChain>
</file>

<file path=xl/sharedStrings.xml><?xml version="1.0" encoding="utf-8"?>
<sst xmlns="http://schemas.openxmlformats.org/spreadsheetml/2006/main" count="281" uniqueCount="154">
  <si>
    <t>Exercise:</t>
  </si>
  <si>
    <t>Determine the range of integers in base-10 that can be represented on a 16-bit computer</t>
  </si>
  <si>
    <t>Máximo</t>
  </si>
  <si>
    <t>Decimal:</t>
  </si>
  <si>
    <t>= 2^15-1</t>
  </si>
  <si>
    <t>Y desde -32767, no obstante como se tiene el Cero como 0000…0, no tiene sentido colocar el negativo 100000…0 y más bien se aumenta un negativo:</t>
  </si>
  <si>
    <t>Luego el rango se encuentra entre [-32768, 32767]</t>
  </si>
  <si>
    <t>Bin</t>
  </si>
  <si>
    <t>Fracc</t>
  </si>
  <si>
    <t>1x2^-1</t>
  </si>
  <si>
    <t>1*2^-2</t>
  </si>
  <si>
    <t>1*2^-3</t>
  </si>
  <si>
    <t>BIT</t>
  </si>
  <si>
    <t>c:  Caracteristica</t>
  </si>
  <si>
    <t>f:  Mantisa</t>
  </si>
  <si>
    <t>Posicion</t>
  </si>
  <si>
    <t>Potencia</t>
  </si>
  <si>
    <t>s</t>
  </si>
  <si>
    <t>#Binario</t>
  </si>
  <si>
    <t>c=</t>
  </si>
  <si>
    <t>f=</t>
  </si>
  <si>
    <t># Dec=</t>
  </si>
  <si>
    <t>(-1)^s*2^(c-1023)*(1+f)</t>
  </si>
  <si>
    <t>El No. Binario inmediatamente superior es:</t>
  </si>
  <si>
    <t>El No. Binario inmediatamente inferior:</t>
  </si>
  <si>
    <t>Decimal</t>
  </si>
  <si>
    <t>Inmed. Sup</t>
  </si>
  <si>
    <t>7,800000000…1</t>
  </si>
  <si>
    <t>Inmed. Infer</t>
  </si>
  <si>
    <t>7,79999999…9</t>
  </si>
  <si>
    <t>Accuracy refers to how closely a computed or measured value agrees with the true value.</t>
  </si>
  <si>
    <t xml:space="preserve"> Precision refers to how closely individual computed or measured values agree with each other.</t>
  </si>
  <si>
    <t>(a) Inaccurate and imprecise; (b) accurate and imprecise; (c) inaccurate and precise; (d) accurate and precise.</t>
  </si>
  <si>
    <t>Binarios</t>
  </si>
  <si>
    <t>The representation of the decimal integer 2173 on a 16-bit computer using the signed magnitude method.</t>
  </si>
  <si>
    <t>Signo:</t>
  </si>
  <si>
    <t xml:space="preserve">1 si es negativo, </t>
  </si>
  <si>
    <t>0 si es positivo</t>
  </si>
  <si>
    <t>Determine the range of integers in base-10 that can be represented on a 16-bit computer.</t>
  </si>
  <si>
    <t>SERIE DE TAYLOR. Permite aproximar cualquier función en un punto a través de la misma función y sus derivadas en otro punto.</t>
  </si>
  <si>
    <t>A menudo es conveniente simplificar la serie de Taylor definiendo un tamaño de paso:</t>
  </si>
  <si>
    <t>y expresando Eq. (4.5) como</t>
  </si>
  <si>
    <t>Con el término Residual definido como:</t>
  </si>
  <si>
    <t>Ejemplo: Use una expansión de serie de Taylor para aproximar la función:</t>
  </si>
  <si>
    <t>Ejercicio 1:</t>
  </si>
  <si>
    <t xml:space="preserve">desde </t>
  </si>
  <si>
    <t>con h=1. Esto es, predecir el valor de la función en</t>
  </si>
  <si>
    <t>xi</t>
  </si>
  <si>
    <t>h=</t>
  </si>
  <si>
    <t>xi+1</t>
  </si>
  <si>
    <t>x</t>
  </si>
  <si>
    <t>Orden</t>
  </si>
  <si>
    <t>SUMA:</t>
  </si>
  <si>
    <t>f'(x)=</t>
  </si>
  <si>
    <t>-0,4*x^3-0,45*x^2-1*x-0,25</t>
  </si>
  <si>
    <t>f''(x)=</t>
  </si>
  <si>
    <t>-1,2*x^2-0,9*x-1</t>
  </si>
  <si>
    <t>f'''(x)=</t>
  </si>
  <si>
    <t>-2,4*x-0,9</t>
  </si>
  <si>
    <t>fiv(x)=</t>
  </si>
  <si>
    <t>-2,4</t>
  </si>
  <si>
    <t>Valor correcto:</t>
  </si>
  <si>
    <t>cos(pi/3)=</t>
  </si>
  <si>
    <t>Valor aprox=</t>
  </si>
  <si>
    <t>cos(pi/4)=</t>
  </si>
  <si>
    <t>Error relat=</t>
  </si>
  <si>
    <t>Desde</t>
  </si>
  <si>
    <t>h</t>
  </si>
  <si>
    <t>f(pi/3)</t>
  </si>
  <si>
    <t>error rel (%)</t>
  </si>
  <si>
    <t>cos(x)</t>
  </si>
  <si>
    <t>-sen(x)</t>
  </si>
  <si>
    <t>-cos(x)</t>
  </si>
  <si>
    <t>sen(x)</t>
  </si>
  <si>
    <t>REALIZAR ESTOS CÁLCULOS EN PYTHON EN MATLAB.</t>
  </si>
  <si>
    <t>EJERCICIO 1 Y 2:</t>
  </si>
  <si>
    <t>CON LA FUNCION SIN(X)  y luego con TAN(X)</t>
  </si>
  <si>
    <t xml:space="preserve"> HASTA ORDEN 6</t>
  </si>
  <si>
    <t>Aprox:</t>
  </si>
  <si>
    <t>desde:</t>
  </si>
  <si>
    <t>EJERCICIO: 3</t>
  </si>
  <si>
    <t>Realizar otra aproximación de la función seleccionada por el grupo.</t>
  </si>
  <si>
    <t>f(x)</t>
  </si>
  <si>
    <t>x=</t>
  </si>
  <si>
    <t>n</t>
  </si>
  <si>
    <t>Error</t>
  </si>
  <si>
    <t>ALGORITMO DE LA BISECCIÓN</t>
  </si>
  <si>
    <t>PRUEBA ESCRITORIO BISECCION</t>
  </si>
  <si>
    <t>f(x)=x^2-9</t>
  </si>
  <si>
    <t>Iteración</t>
  </si>
  <si>
    <t>Xl</t>
  </si>
  <si>
    <t>Xu</t>
  </si>
  <si>
    <t>Xm</t>
  </si>
  <si>
    <t>Ea</t>
  </si>
  <si>
    <t>f(Xl)</t>
  </si>
  <si>
    <t>f(Xu)</t>
  </si>
  <si>
    <t>f(Xm)</t>
  </si>
  <si>
    <t>PRUEBA SGNOS</t>
  </si>
  <si>
    <t>-</t>
  </si>
  <si>
    <t>PRUEBA ESCRITORIO FALSA POSICION</t>
  </si>
  <si>
    <t>Xr</t>
  </si>
  <si>
    <t>f(xr)</t>
  </si>
  <si>
    <t>Inicie con 0 - 1,3</t>
  </si>
  <si>
    <t>BISECCIÓN</t>
  </si>
  <si>
    <t>FALSA POSICIÓN</t>
  </si>
  <si>
    <t>EJERCICIO FALSA POSICION CON APLICACIÓN A PROYECTOS (TIR)</t>
  </si>
  <si>
    <t>TIR</t>
  </si>
  <si>
    <t>LABORATORIO: Realizar en Python o Matlab como una función en que se ingresa Inversion inicial y los flujos de ganancias fijas periódicas a n periodos</t>
  </si>
  <si>
    <t>Un proyecto requiere una inversión inicial de $10,000 y genera ganancias de $4000 en los años 1 al cuarto:</t>
  </si>
  <si>
    <t>D=</t>
  </si>
  <si>
    <t>10000-4000*(1/(1+i)+1/(1+i)^2+1/(1+i)^3+1/(1+i)^4)</t>
  </si>
  <si>
    <t>i</t>
  </si>
  <si>
    <t>D</t>
  </si>
  <si>
    <t>En Excel, se evalúa la TIR escribiendo los flujos en los periodos:</t>
  </si>
  <si>
    <t>flujo</t>
  </si>
  <si>
    <r>
      <rPr>
        <sz val="11"/>
        <color theme="1"/>
        <rFont val="Verdana"/>
        <family val="2"/>
      </rPr>
      <t>∑</t>
    </r>
    <r>
      <rPr>
        <sz val="13.2"/>
        <color theme="1"/>
        <rFont val="Calibri"/>
        <family val="2"/>
      </rPr>
      <t xml:space="preserve">Egresos -∑Ingresos </t>
    </r>
  </si>
  <si>
    <t>=5/(1+i)^2+…</t>
  </si>
  <si>
    <t>PRUEBA ESCRITORIO BISECCION (TIR)</t>
  </si>
  <si>
    <t>Ea (%)</t>
  </si>
  <si>
    <t>f(xl)</t>
  </si>
  <si>
    <t>EJERCICIO PUNTO FIJO</t>
  </si>
  <si>
    <t>Formula</t>
  </si>
  <si>
    <t xml:space="preserve"> f(x) = -12 - 21x + 18x^2-2.75x^3</t>
  </si>
  <si>
    <t>g(x):</t>
  </si>
  <si>
    <t>(-2,7x^3+18x^2-12)/21</t>
  </si>
  <si>
    <t>#Iteracion</t>
  </si>
  <si>
    <t>Xinicial</t>
  </si>
  <si>
    <t>g(x)</t>
  </si>
  <si>
    <t>MAS EJEMPLOS DE PARTE FINANCIERA</t>
  </si>
  <si>
    <t>VP</t>
  </si>
  <si>
    <t>VF</t>
  </si>
  <si>
    <t>Tasa</t>
  </si>
  <si>
    <t>Nper</t>
  </si>
  <si>
    <t>Anualidad</t>
  </si>
  <si>
    <t>Periodo</t>
  </si>
  <si>
    <t>Intereses</t>
  </si>
  <si>
    <t>TIR=</t>
  </si>
  <si>
    <t>METODO DE LA FALSA POSICIÓN / MÉTODO DE INTERPOLACION LINEAL</t>
  </si>
  <si>
    <t>EJERCICIOS PUNTO FIJO</t>
  </si>
  <si>
    <t>Dada f(x) =0 , es decir, que se busca que sea cero, reeescriba en la forma g(x) = x</t>
  </si>
  <si>
    <t>f(X) =exp(-x) - x =0</t>
  </si>
  <si>
    <t>exp(-x)</t>
  </si>
  <si>
    <t>Iteracion</t>
  </si>
  <si>
    <t>EJERCICIO 2</t>
  </si>
  <si>
    <t>EN EL LADO IZQUIERDO, UNA SOLUCION QUE CONVERGE MÁS RÁPIDO QUE EN EL DE LA DERECHA</t>
  </si>
  <si>
    <t>f(x)=cos(x)-x</t>
  </si>
  <si>
    <t>x=(x+cos(x))/2</t>
  </si>
  <si>
    <t>x=cos(x)</t>
  </si>
  <si>
    <t>(x+cos(x))/2</t>
  </si>
  <si>
    <t>Error (%)</t>
  </si>
  <si>
    <t>Pseudocodigo:</t>
  </si>
  <si>
    <t>Ejercicio: Hallar las raíces de f(x) = x - 2sinx^2</t>
  </si>
  <si>
    <t xml:space="preserve">Hallar las raíces entre 0 y 10 de f(x)= </t>
  </si>
  <si>
    <t>there are zeros at 0 and near 1.2, 2.5, 6.7 and 9.3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</si>
</sst>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000000000"/>
    <numFmt numFmtId="165" formatCode="0.000000000"/>
    <numFmt numFmtId="166" formatCode="0.00000000000000000000000000"/>
    <numFmt numFmtId="167" formatCode="0.000E+00"/>
    <numFmt numFmtId="168" formatCode="0.000000000000000000000000000000"/>
    <numFmt numFmtId="169" formatCode="0.0000"/>
    <numFmt numFmtId="170" formatCode="0.0000%"/>
    <numFmt numFmtId="171" formatCode="0.0"/>
    <numFmt numFmtId="172" formatCode="0.000"/>
    <numFmt numFmtId="173" formatCode="#,##0.00\ &quot;€&quot;;[Red]\-#,##0.00\ &quot;€&quot;"/>
    <numFmt numFmtId="174" formatCode="0.000%"/>
    <numFmt numFmtId="175" formatCode="0.0000000000000"/>
    <numFmt numFmtId="176" formatCode="0.00000000000000"/>
  </numFmts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name val="Calibri"/>
      <family val="2"/>
    </font>
    <font>
      <sz val="16"/>
      <color theme="1"/>
      <name val="Calibri"/>
      <family val="2"/>
    </font>
    <font>
      <sz val="14"/>
      <color theme="1"/>
      <name val="Cambria Math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Verdana"/>
      <family val="2"/>
    </font>
    <font>
      <sz val="13.2"/>
      <color theme="1"/>
      <name val="Calibri"/>
      <family val="2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FFE598"/>
        <bgColor rgb="FFFFE598"/>
      </patternFill>
    </fill>
    <fill>
      <patternFill patternType="solid">
        <fgColor rgb="FFFFC000"/>
        <bgColor rgb="FFFFC000"/>
      </patternFill>
    </fill>
    <fill>
      <patternFill patternType="solid">
        <fgColor rgb="FFFFFF00"/>
        <bgColor rgb="FFFFFF00"/>
      </patternFill>
    </fill>
    <fill>
      <patternFill patternType="solid">
        <fgColor rgb="FFBDD6EE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1">
    <xf numFmtId="0" fontId="0" fillId="0" borderId="0" xfId="0"/>
    <xf numFmtId="13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0" xfId="0" quotePrefix="1" applyFont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4" fillId="0" borderId="0" xfId="0" applyFont="1"/>
    <xf numFmtId="1" fontId="1" fillId="0" borderId="0" xfId="0" applyNumberFormat="1" applyFont="1"/>
    <xf numFmtId="0" fontId="5" fillId="5" borderId="1" xfId="0" applyFont="1" applyFill="1" applyBorder="1"/>
    <xf numFmtId="0" fontId="7" fillId="0" borderId="0" xfId="0" quotePrefix="1" applyFont="1"/>
    <xf numFmtId="0" fontId="1" fillId="6" borderId="1" xfId="0" applyFont="1" applyFill="1" applyBorder="1"/>
    <xf numFmtId="167" fontId="1" fillId="0" borderId="0" xfId="0" applyNumberFormat="1" applyFont="1"/>
    <xf numFmtId="11" fontId="1" fillId="0" borderId="0" xfId="0" applyNumberFormat="1" applyFont="1"/>
    <xf numFmtId="0" fontId="5" fillId="0" borderId="0" xfId="0" applyFont="1"/>
    <xf numFmtId="0" fontId="8" fillId="0" borderId="0" xfId="0" applyFont="1"/>
    <xf numFmtId="0" fontId="2" fillId="5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0" borderId="0" xfId="0" applyFont="1"/>
    <xf numFmtId="0" fontId="0" fillId="8" borderId="0" xfId="0" applyFill="1"/>
    <xf numFmtId="0" fontId="11" fillId="0" borderId="0" xfId="0" applyFont="1"/>
    <xf numFmtId="0" fontId="0" fillId="0" borderId="0" xfId="0" quotePrefix="1"/>
    <xf numFmtId="10" fontId="0" fillId="9" borderId="0" xfId="1" applyNumberFormat="1" applyFont="1" applyFill="1"/>
    <xf numFmtId="10" fontId="0" fillId="0" borderId="0" xfId="1" applyNumberFormat="1" applyFont="1"/>
    <xf numFmtId="165" fontId="0" fillId="0" borderId="0" xfId="0" applyNumberFormat="1"/>
    <xf numFmtId="170" fontId="0" fillId="0" borderId="0" xfId="1" applyNumberFormat="1" applyFont="1"/>
    <xf numFmtId="171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9" fontId="0" fillId="0" borderId="0" xfId="0" applyNumberFormat="1"/>
    <xf numFmtId="169" fontId="11" fillId="0" borderId="0" xfId="0" applyNumberFormat="1" applyFont="1"/>
    <xf numFmtId="2" fontId="0" fillId="0" borderId="0" xfId="0" quotePrefix="1" applyNumberFormat="1"/>
    <xf numFmtId="172" fontId="0" fillId="0" borderId="0" xfId="0" applyNumberFormat="1"/>
    <xf numFmtId="169" fontId="14" fillId="0" borderId="0" xfId="0" applyNumberFormat="1" applyFont="1" applyAlignment="1">
      <alignment horizontal="center"/>
    </xf>
    <xf numFmtId="172" fontId="0" fillId="9" borderId="0" xfId="1" applyNumberFormat="1" applyFont="1" applyFill="1"/>
    <xf numFmtId="0" fontId="10" fillId="0" borderId="0" xfId="0" applyFont="1"/>
    <xf numFmtId="0" fontId="0" fillId="0" borderId="0" xfId="0" quotePrefix="1" applyAlignment="1">
      <alignment horizontal="center"/>
    </xf>
    <xf numFmtId="173" fontId="0" fillId="0" borderId="0" xfId="0" applyNumberFormat="1"/>
    <xf numFmtId="174" fontId="0" fillId="0" borderId="0" xfId="0" applyNumberFormat="1"/>
    <xf numFmtId="172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176" fontId="5" fillId="5" borderId="2" xfId="0" applyNumberFormat="1" applyFont="1" applyFill="1" applyBorder="1" applyAlignment="1">
      <alignment horizontal="center"/>
    </xf>
    <xf numFmtId="176" fontId="6" fillId="0" borderId="3" xfId="0" applyNumberFormat="1" applyFont="1" applyBorder="1"/>
    <xf numFmtId="176" fontId="6" fillId="0" borderId="4" xfId="0" applyNumberFormat="1" applyFont="1" applyBorder="1"/>
    <xf numFmtId="166" fontId="1" fillId="0" borderId="0" xfId="0" applyNumberFormat="1" applyFont="1" applyAlignment="1">
      <alignment horizontal="center"/>
    </xf>
    <xf numFmtId="175" fontId="5" fillId="5" borderId="2" xfId="0" applyNumberFormat="1" applyFont="1" applyFill="1" applyBorder="1" applyAlignment="1">
      <alignment horizontal="center"/>
    </xf>
    <xf numFmtId="175" fontId="6" fillId="0" borderId="3" xfId="0" applyNumberFormat="1" applyFont="1" applyBorder="1"/>
    <xf numFmtId="175" fontId="6" fillId="0" borderId="4" xfId="0" applyNumberFormat="1" applyFont="1" applyBorder="1"/>
    <xf numFmtId="168" fontId="1" fillId="0" borderId="0" xfId="0" applyNumberFormat="1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8" borderId="0" xfId="0" applyFont="1" applyFill="1"/>
    <xf numFmtId="0" fontId="4" fillId="8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customschemas.google.com/relationships/workbookmetadata" Target="metadata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4" Type="http://schemas.openxmlformats.org/officeDocument/2006/relationships/image" Target="../media/image1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png"/><Relationship Id="rId2" Type="http://schemas.openxmlformats.org/officeDocument/2006/relationships/image" Target="../media/image18.png"/><Relationship Id="rId1" Type="http://schemas.openxmlformats.org/officeDocument/2006/relationships/image" Target="../media/image17.png"/><Relationship Id="rId6" Type="http://schemas.openxmlformats.org/officeDocument/2006/relationships/image" Target="../media/image22.png"/><Relationship Id="rId5" Type="http://schemas.openxmlformats.org/officeDocument/2006/relationships/image" Target="../media/image21.png"/><Relationship Id="rId4" Type="http://schemas.openxmlformats.org/officeDocument/2006/relationships/image" Target="../media/image20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4.png"/><Relationship Id="rId1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19050</xdr:rowOff>
    </xdr:from>
    <xdr:ext cx="3857625" cy="42291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257175</xdr:colOff>
      <xdr:row>23</xdr:row>
      <xdr:rowOff>161925</xdr:rowOff>
    </xdr:from>
    <xdr:ext cx="3952875" cy="8001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200025</xdr:colOff>
      <xdr:row>27</xdr:row>
      <xdr:rowOff>180975</xdr:rowOff>
    </xdr:from>
    <xdr:ext cx="5153025" cy="45720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47625</xdr:rowOff>
    </xdr:from>
    <xdr:ext cx="4391025" cy="4972050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19050</xdr:colOff>
      <xdr:row>29</xdr:row>
      <xdr:rowOff>142875</xdr:rowOff>
    </xdr:from>
    <xdr:ext cx="4772025" cy="3162300"/>
    <xdr:pic>
      <xdr:nvPicPr>
        <xdr:cNvPr id="3" name="image10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0</xdr:colOff>
      <xdr:row>32</xdr:row>
      <xdr:rowOff>0</xdr:rowOff>
    </xdr:from>
    <xdr:ext cx="5210175" cy="1066800"/>
    <xdr:pic>
      <xdr:nvPicPr>
        <xdr:cNvPr id="4" name="image9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10</xdr:col>
      <xdr:colOff>503809</xdr:colOff>
      <xdr:row>20</xdr:row>
      <xdr:rowOff>9127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DC37ABB-883A-4309-BEC7-9936DE396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8175"/>
          <a:ext cx="8123809" cy="31809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5</xdr:col>
      <xdr:colOff>170952</xdr:colOff>
      <xdr:row>46</xdr:row>
      <xdr:rowOff>94643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310E32-2122-4F3C-BC78-B67DFE328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000500"/>
          <a:ext cx="3980952" cy="4857143"/>
        </a:xfrm>
        <a:prstGeom prst="rect">
          <a:avLst/>
        </a:prstGeom>
      </xdr:spPr>
    </xdr:pic>
    <xdr:clientData/>
  </xdr:twoCellAnchor>
  <xdr:twoCellAnchor editAs="oneCell">
    <xdr:from>
      <xdr:col>5</xdr:col>
      <xdr:colOff>714375</xdr:colOff>
      <xdr:row>20</xdr:row>
      <xdr:rowOff>104775</xdr:rowOff>
    </xdr:from>
    <xdr:to>
      <xdr:col>11</xdr:col>
      <xdr:colOff>132851</xdr:colOff>
      <xdr:row>49</xdr:row>
      <xdr:rowOff>151704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250551A-4EB2-4FB2-9670-B68A44421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24375" y="3914775"/>
          <a:ext cx="3990476" cy="55714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173691</xdr:colOff>
      <xdr:row>13</xdr:row>
      <xdr:rowOff>0</xdr:rowOff>
    </xdr:from>
    <xdr:to>
      <xdr:col>11</xdr:col>
      <xdr:colOff>588946</xdr:colOff>
      <xdr:row>22</xdr:row>
      <xdr:rowOff>88554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AA20504-BE46-46F5-BF0E-A8973E4B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07966" y="2476500"/>
          <a:ext cx="2701255" cy="180305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5</xdr:col>
      <xdr:colOff>352986</xdr:colOff>
      <xdr:row>25</xdr:row>
      <xdr:rowOff>167365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5DF1242-116C-468A-93FD-E329CAA296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81500"/>
          <a:ext cx="4972611" cy="5483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1</xdr:rowOff>
    </xdr:from>
    <xdr:to>
      <xdr:col>5</xdr:col>
      <xdr:colOff>349251</xdr:colOff>
      <xdr:row>20</xdr:row>
      <xdr:rowOff>155961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0481C6-E1F0-4381-AD8D-B11EEE1DE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381001"/>
          <a:ext cx="4159250" cy="3584960"/>
        </a:xfrm>
        <a:prstGeom prst="rect">
          <a:avLst/>
        </a:prstGeom>
      </xdr:spPr>
    </xdr:pic>
    <xdr:clientData/>
  </xdr:twoCellAnchor>
  <xdr:twoCellAnchor editAs="oneCell">
    <xdr:from>
      <xdr:col>5</xdr:col>
      <xdr:colOff>666750</xdr:colOff>
      <xdr:row>4</xdr:row>
      <xdr:rowOff>119063</xdr:rowOff>
    </xdr:from>
    <xdr:to>
      <xdr:col>10</xdr:col>
      <xdr:colOff>723417</xdr:colOff>
      <xdr:row>18</xdr:row>
      <xdr:rowOff>33015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FD8859C-6692-40F8-A3A8-7A56A7DCB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0" y="881063"/>
          <a:ext cx="3866667" cy="25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62217</xdr:rowOff>
    </xdr:from>
    <xdr:to>
      <xdr:col>5</xdr:col>
      <xdr:colOff>5603</xdr:colOff>
      <xdr:row>48</xdr:row>
      <xdr:rowOff>56643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E31BEA6-FD6B-40FF-8E6E-A9AB18328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96217"/>
          <a:ext cx="3520328" cy="3804426"/>
        </a:xfrm>
        <a:prstGeom prst="rect">
          <a:avLst/>
        </a:prstGeom>
      </xdr:spPr>
    </xdr:pic>
    <xdr:clientData/>
  </xdr:twoCellAnchor>
  <xdr:twoCellAnchor editAs="oneCell">
    <xdr:from>
      <xdr:col>0</xdr:col>
      <xdr:colOff>168090</xdr:colOff>
      <xdr:row>49</xdr:row>
      <xdr:rowOff>184896</xdr:rowOff>
    </xdr:from>
    <xdr:to>
      <xdr:col>5</xdr:col>
      <xdr:colOff>291354</xdr:colOff>
      <xdr:row>63</xdr:row>
      <xdr:rowOff>150142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060BB15-D217-4EAC-9492-5A99ACE57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090" y="9519396"/>
          <a:ext cx="3637989" cy="2632246"/>
        </a:xfrm>
        <a:prstGeom prst="rect">
          <a:avLst/>
        </a:prstGeom>
      </xdr:spPr>
    </xdr:pic>
    <xdr:clientData/>
  </xdr:twoCellAnchor>
  <xdr:twoCellAnchor editAs="oneCell">
    <xdr:from>
      <xdr:col>5</xdr:col>
      <xdr:colOff>733986</xdr:colOff>
      <xdr:row>50</xdr:row>
      <xdr:rowOff>37357</xdr:rowOff>
    </xdr:from>
    <xdr:to>
      <xdr:col>10</xdr:col>
      <xdr:colOff>53883</xdr:colOff>
      <xdr:row>63</xdr:row>
      <xdr:rowOff>90391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38569FF-7BAE-4209-B634-BF97BEC68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48711" y="9562357"/>
          <a:ext cx="3129897" cy="2529534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649942</xdr:colOff>
      <xdr:row>48</xdr:row>
      <xdr:rowOff>145676</xdr:rowOff>
    </xdr:from>
    <xdr:to>
      <xdr:col>10</xdr:col>
      <xdr:colOff>249752</xdr:colOff>
      <xdr:row>50</xdr:row>
      <xdr:rowOff>50390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AF8DC3-FF5E-4AE0-AEE4-5B334A3865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50667" y="9289676"/>
          <a:ext cx="1123810" cy="2857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609600</xdr:colOff>
      <xdr:row>30</xdr:row>
      <xdr:rowOff>171450</xdr:rowOff>
    </xdr:from>
    <xdr:ext cx="533400" cy="228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083204" y="3670419"/>
          <a:ext cx="525593" cy="219163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5</xdr:col>
      <xdr:colOff>657225</xdr:colOff>
      <xdr:row>30</xdr:row>
      <xdr:rowOff>152400</xdr:rowOff>
    </xdr:from>
    <xdr:ext cx="600075" cy="2286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047040" y="3670419"/>
          <a:ext cx="597921" cy="219163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</a:t>
          </a:r>
          <a:endParaRPr sz="1400"/>
        </a:p>
      </xdr:txBody>
    </xdr:sp>
    <xdr:clientData fLocksWithSheet="0"/>
  </xdr:oneCellAnchor>
  <xdr:oneCellAnchor>
    <xdr:from>
      <xdr:col>1</xdr:col>
      <xdr:colOff>209550</xdr:colOff>
      <xdr:row>34</xdr:row>
      <xdr:rowOff>361950</xdr:rowOff>
    </xdr:from>
    <xdr:ext cx="609600" cy="24765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5044123" y="3660865"/>
          <a:ext cx="603755" cy="23827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95250</xdr:colOff>
      <xdr:row>1</xdr:row>
      <xdr:rowOff>114300</xdr:rowOff>
    </xdr:from>
    <xdr:ext cx="6667500" cy="2314575"/>
    <xdr:pic>
      <xdr:nvPicPr>
        <xdr:cNvPr id="2" name="image7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333375</xdr:colOff>
      <xdr:row>14</xdr:row>
      <xdr:rowOff>114300</xdr:rowOff>
    </xdr:from>
    <xdr:ext cx="1352550" cy="400050"/>
    <xdr:pic>
      <xdr:nvPicPr>
        <xdr:cNvPr id="6" name="image11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104775</xdr:colOff>
      <xdr:row>17</xdr:row>
      <xdr:rowOff>0</xdr:rowOff>
    </xdr:from>
    <xdr:ext cx="7353300" cy="733425"/>
    <xdr:pic>
      <xdr:nvPicPr>
        <xdr:cNvPr id="7" name="image18.png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152400</xdr:colOff>
      <xdr:row>22</xdr:row>
      <xdr:rowOff>85725</xdr:rowOff>
    </xdr:from>
    <xdr:ext cx="2171700" cy="771525"/>
    <xdr:pic>
      <xdr:nvPicPr>
        <xdr:cNvPr id="8" name="image14.png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600075</xdr:colOff>
      <xdr:row>28</xdr:row>
      <xdr:rowOff>95250</xdr:rowOff>
    </xdr:from>
    <xdr:ext cx="4895850" cy="390525"/>
    <xdr:pic>
      <xdr:nvPicPr>
        <xdr:cNvPr id="9" name="image12.pn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523875</xdr:colOff>
      <xdr:row>20</xdr:row>
      <xdr:rowOff>171450</xdr:rowOff>
    </xdr:from>
    <xdr:ext cx="7134225" cy="4733925"/>
    <xdr:pic>
      <xdr:nvPicPr>
        <xdr:cNvPr id="10" name="image13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14</xdr:row>
      <xdr:rowOff>114300</xdr:rowOff>
    </xdr:from>
    <xdr:ext cx="609600" cy="24765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044123" y="3660865"/>
          <a:ext cx="603755" cy="23827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76200</xdr:colOff>
      <xdr:row>25</xdr:row>
      <xdr:rowOff>9525</xdr:rowOff>
    </xdr:from>
    <xdr:ext cx="657225" cy="49530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018988" y="3535922"/>
          <a:ext cx="654025" cy="488157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676275</xdr:colOff>
      <xdr:row>25</xdr:row>
      <xdr:rowOff>28575</xdr:rowOff>
    </xdr:from>
    <xdr:ext cx="676275" cy="35242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007927" y="3605946"/>
          <a:ext cx="676146" cy="348109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9010650" cy="1838325"/>
    <xdr:pic>
      <xdr:nvPicPr>
        <xdr:cNvPr id="2" name="image20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</xdr:colOff>
      <xdr:row>15</xdr:row>
      <xdr:rowOff>0</xdr:rowOff>
    </xdr:from>
    <xdr:ext cx="5114925" cy="1695450"/>
    <xdr:pic>
      <xdr:nvPicPr>
        <xdr:cNvPr id="3" name="image49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T100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9.28515625" customWidth="1"/>
    <col min="3" max="3" width="8.28515625" customWidth="1"/>
    <col min="4" max="4" width="7.7109375" customWidth="1"/>
    <col min="5" max="5" width="3.140625" customWidth="1"/>
    <col min="6" max="6" width="5.7109375" customWidth="1"/>
    <col min="7" max="9" width="5.140625" customWidth="1"/>
    <col min="10" max="10" width="7.28515625" customWidth="1"/>
    <col min="11" max="20" width="5.140625" customWidth="1"/>
    <col min="21" max="26" width="10.7109375" customWidth="1"/>
  </cols>
  <sheetData>
    <row r="7" spans="4:4" x14ac:dyDescent="0.25">
      <c r="D7" s="1"/>
    </row>
    <row r="8" spans="4:4" x14ac:dyDescent="0.25">
      <c r="D8" s="1"/>
    </row>
    <row r="9" spans="4:4" x14ac:dyDescent="0.25">
      <c r="D9" s="1"/>
    </row>
    <row r="10" spans="4:4" x14ac:dyDescent="0.25">
      <c r="D10" s="1"/>
    </row>
    <row r="21" spans="1:1" ht="15.75" customHeight="1" x14ac:dyDescent="0.25"/>
    <row r="22" spans="1:1" ht="15.75" customHeight="1" x14ac:dyDescent="0.25"/>
    <row r="23" spans="1:1" ht="15.75" customHeight="1" x14ac:dyDescent="0.25"/>
    <row r="24" spans="1:1" ht="15.75" customHeight="1" x14ac:dyDescent="0.25"/>
    <row r="25" spans="1:1" ht="15.75" customHeight="1" x14ac:dyDescent="0.25"/>
    <row r="26" spans="1:1" ht="15.75" customHeight="1" x14ac:dyDescent="0.25"/>
    <row r="27" spans="1:1" ht="15.75" customHeight="1" x14ac:dyDescent="0.25"/>
    <row r="28" spans="1:1" ht="15.75" customHeight="1" x14ac:dyDescent="0.25"/>
    <row r="29" spans="1:1" ht="15.75" customHeight="1" x14ac:dyDescent="0.25"/>
    <row r="30" spans="1:1" ht="15.75" customHeight="1" x14ac:dyDescent="0.25"/>
    <row r="31" spans="1:1" ht="28.5" customHeight="1" x14ac:dyDescent="0.25">
      <c r="A31" s="2" t="s">
        <v>0</v>
      </c>
    </row>
    <row r="32" spans="1:1" ht="15.75" customHeight="1" x14ac:dyDescent="0.25">
      <c r="A32" s="3" t="s">
        <v>1</v>
      </c>
    </row>
    <row r="33" spans="1:20" ht="15.75" customHeight="1" x14ac:dyDescent="0.25"/>
    <row r="34" spans="1:20" ht="15.75" customHeight="1" x14ac:dyDescent="0.25">
      <c r="E34" s="3">
        <v>15</v>
      </c>
      <c r="F34" s="3">
        <v>14</v>
      </c>
      <c r="G34" s="3">
        <v>13</v>
      </c>
      <c r="H34" s="3">
        <v>12</v>
      </c>
      <c r="I34" s="3">
        <v>11</v>
      </c>
      <c r="J34" s="3">
        <v>10</v>
      </c>
      <c r="K34" s="3">
        <v>9</v>
      </c>
      <c r="L34" s="3">
        <v>8</v>
      </c>
      <c r="M34" s="3">
        <v>7</v>
      </c>
      <c r="N34" s="3">
        <v>6</v>
      </c>
      <c r="O34" s="3">
        <v>5</v>
      </c>
      <c r="P34" s="3">
        <v>4</v>
      </c>
      <c r="Q34" s="3">
        <v>3</v>
      </c>
      <c r="R34" s="3">
        <v>2</v>
      </c>
      <c r="S34" s="3">
        <v>1</v>
      </c>
      <c r="T34" s="3">
        <v>0</v>
      </c>
    </row>
    <row r="35" spans="1:20" ht="15.75" customHeight="1" x14ac:dyDescent="0.25">
      <c r="D35" s="3" t="s">
        <v>2</v>
      </c>
      <c r="E35" s="3">
        <v>0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>
        <v>1</v>
      </c>
      <c r="P35" s="3">
        <v>1</v>
      </c>
      <c r="Q35" s="3">
        <v>1</v>
      </c>
      <c r="R35" s="3">
        <v>1</v>
      </c>
      <c r="S35" s="3">
        <v>1</v>
      </c>
      <c r="T35" s="3">
        <v>1</v>
      </c>
    </row>
    <row r="36" spans="1:20" ht="15.75" customHeight="1" x14ac:dyDescent="0.25">
      <c r="F36" s="3">
        <f t="shared" ref="F36:T36" si="0">F35*2^F34</f>
        <v>16384</v>
      </c>
      <c r="G36" s="3">
        <f t="shared" si="0"/>
        <v>8192</v>
      </c>
      <c r="H36" s="3">
        <f t="shared" si="0"/>
        <v>4096</v>
      </c>
      <c r="I36" s="3">
        <f t="shared" si="0"/>
        <v>2048</v>
      </c>
      <c r="J36" s="3">
        <f t="shared" si="0"/>
        <v>1024</v>
      </c>
      <c r="K36" s="3">
        <f t="shared" si="0"/>
        <v>512</v>
      </c>
      <c r="L36" s="3">
        <f t="shared" si="0"/>
        <v>256</v>
      </c>
      <c r="M36" s="3">
        <f t="shared" si="0"/>
        <v>128</v>
      </c>
      <c r="N36" s="3">
        <f t="shared" si="0"/>
        <v>64</v>
      </c>
      <c r="O36" s="3">
        <f t="shared" si="0"/>
        <v>32</v>
      </c>
      <c r="P36" s="3">
        <f t="shared" si="0"/>
        <v>16</v>
      </c>
      <c r="Q36" s="3">
        <f t="shared" si="0"/>
        <v>8</v>
      </c>
      <c r="R36" s="3">
        <f t="shared" si="0"/>
        <v>4</v>
      </c>
      <c r="S36" s="3">
        <f t="shared" si="0"/>
        <v>2</v>
      </c>
      <c r="T36" s="3">
        <f t="shared" si="0"/>
        <v>1</v>
      </c>
    </row>
    <row r="37" spans="1:20" ht="15.75" customHeight="1" x14ac:dyDescent="0.25">
      <c r="D37" s="3" t="s">
        <v>3</v>
      </c>
      <c r="F37" s="42">
        <f>SUM(F36:T36)</f>
        <v>32767</v>
      </c>
      <c r="G37" s="43"/>
      <c r="H37" s="4" t="s">
        <v>4</v>
      </c>
      <c r="J37" s="3">
        <f>2^15-1</f>
        <v>32767</v>
      </c>
    </row>
    <row r="38" spans="1:20" ht="15.75" customHeight="1" x14ac:dyDescent="0.25">
      <c r="C38" s="3" t="s">
        <v>5</v>
      </c>
    </row>
    <row r="39" spans="1:20" ht="15.75" customHeight="1" x14ac:dyDescent="0.25">
      <c r="C39" s="3" t="s">
        <v>6</v>
      </c>
    </row>
    <row r="40" spans="1:20" ht="15.75" customHeight="1" x14ac:dyDescent="0.25"/>
    <row r="41" spans="1:20" ht="15.75" customHeight="1" x14ac:dyDescent="0.25"/>
    <row r="42" spans="1:20" ht="15.75" customHeight="1" x14ac:dyDescent="0.25"/>
    <row r="43" spans="1:20" ht="15.75" customHeight="1" x14ac:dyDescent="0.25"/>
    <row r="44" spans="1:20" ht="15.75" customHeight="1" x14ac:dyDescent="0.25"/>
    <row r="45" spans="1:20" ht="15.75" customHeight="1" x14ac:dyDescent="0.25">
      <c r="A45" s="3" t="s">
        <v>7</v>
      </c>
      <c r="B45" s="3" t="s">
        <v>7</v>
      </c>
      <c r="C45" s="3" t="s">
        <v>8</v>
      </c>
    </row>
    <row r="46" spans="1:20" ht="15.75" customHeight="1" x14ac:dyDescent="0.25">
      <c r="A46" s="3">
        <v>0.1</v>
      </c>
      <c r="B46" s="3" t="s">
        <v>9</v>
      </c>
      <c r="C46" s="1">
        <v>0.5</v>
      </c>
    </row>
    <row r="47" spans="1:20" ht="15.75" customHeight="1" x14ac:dyDescent="0.25">
      <c r="A47" s="3">
        <v>0.01</v>
      </c>
      <c r="B47" s="3" t="s">
        <v>10</v>
      </c>
      <c r="C47" s="1">
        <v>0.25</v>
      </c>
    </row>
    <row r="48" spans="1:20" ht="15.75" customHeight="1" x14ac:dyDescent="0.25">
      <c r="A48" s="3">
        <v>1E-3</v>
      </c>
      <c r="B48" s="3" t="s">
        <v>11</v>
      </c>
      <c r="C48" s="1">
        <v>0.125</v>
      </c>
    </row>
    <row r="49" spans="1:4" ht="15.75" customHeight="1" x14ac:dyDescent="0.25">
      <c r="A49" s="3">
        <v>1E-4</v>
      </c>
      <c r="B49" s="3" t="s">
        <v>11</v>
      </c>
      <c r="C49" s="1">
        <v>6.25E-2</v>
      </c>
    </row>
    <row r="50" spans="1:4" ht="15.75" customHeight="1" x14ac:dyDescent="0.25">
      <c r="A50" s="3">
        <v>0.11</v>
      </c>
      <c r="B50" s="3">
        <f>1*2^-1+1*2^-2</f>
        <v>0.75</v>
      </c>
      <c r="C50" s="1">
        <f>B50</f>
        <v>0.75</v>
      </c>
      <c r="D50" s="3">
        <f>1/2+1/4</f>
        <v>0.75</v>
      </c>
    </row>
    <row r="51" spans="1:4" ht="15.75" customHeight="1" x14ac:dyDescent="0.25"/>
    <row r="52" spans="1:4" ht="15.75" customHeight="1" x14ac:dyDescent="0.25"/>
    <row r="53" spans="1:4" ht="15.75" customHeight="1" x14ac:dyDescent="0.25"/>
    <row r="54" spans="1:4" ht="15.75" customHeight="1" x14ac:dyDescent="0.25"/>
    <row r="55" spans="1:4" ht="15.75" customHeight="1" x14ac:dyDescent="0.25"/>
    <row r="56" spans="1:4" ht="15.75" customHeight="1" x14ac:dyDescent="0.25"/>
    <row r="57" spans="1:4" ht="15.75" customHeight="1" x14ac:dyDescent="0.25"/>
    <row r="58" spans="1:4" ht="15.75" customHeight="1" x14ac:dyDescent="0.25"/>
    <row r="59" spans="1:4" ht="15.75" customHeight="1" x14ac:dyDescent="0.25"/>
    <row r="60" spans="1:4" ht="15.75" customHeight="1" x14ac:dyDescent="0.25"/>
    <row r="61" spans="1:4" ht="15.75" customHeight="1" x14ac:dyDescent="0.25"/>
    <row r="62" spans="1:4" ht="15.75" customHeight="1" x14ac:dyDescent="0.25"/>
    <row r="63" spans="1:4" ht="15.75" customHeight="1" x14ac:dyDescent="0.25"/>
    <row r="64" spans="1: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F37:G37"/>
  </mergeCells>
  <pageMargins left="0.7" right="0.7" top="0.75" bottom="0.75" header="0" footer="0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workbookViewId="0"/>
  </sheetViews>
  <sheetFormatPr baseColWidth="10" defaultColWidth="14.42578125" defaultRowHeight="15" customHeight="1" x14ac:dyDescent="0.25"/>
  <cols>
    <col min="1" max="1" width="10.7109375" customWidth="1"/>
    <col min="2" max="2" width="12.28515625" customWidth="1"/>
    <col min="3" max="3" width="11.85546875" customWidth="1"/>
    <col min="4" max="26" width="10.7109375" customWidth="1"/>
  </cols>
  <sheetData>
    <row r="1" spans="1:1" ht="18.75" x14ac:dyDescent="0.3">
      <c r="A1" s="8" t="s">
        <v>39</v>
      </c>
    </row>
    <row r="16" spans="1:1" ht="18.75" x14ac:dyDescent="0.3">
      <c r="A16" s="8" t="s">
        <v>40</v>
      </c>
    </row>
    <row r="17" spans="1:7" ht="18.75" x14ac:dyDescent="0.3">
      <c r="A17" s="8" t="s">
        <v>41</v>
      </c>
    </row>
    <row r="21" spans="1:7" ht="15.75" customHeight="1" x14ac:dyDescent="0.25"/>
    <row r="22" spans="1:7" ht="15.75" customHeight="1" x14ac:dyDescent="0.25">
      <c r="A22" s="3" t="s">
        <v>42</v>
      </c>
    </row>
    <row r="23" spans="1:7" ht="15.75" customHeight="1" x14ac:dyDescent="0.25"/>
    <row r="24" spans="1:7" ht="15.75" customHeight="1" x14ac:dyDescent="0.25"/>
    <row r="25" spans="1:7" ht="15.75" customHeight="1" x14ac:dyDescent="0.25"/>
    <row r="26" spans="1:7" ht="15.75" customHeight="1" x14ac:dyDescent="0.25"/>
    <row r="27" spans="1:7" ht="15.75" customHeight="1" x14ac:dyDescent="0.25"/>
    <row r="28" spans="1:7" ht="15.75" customHeight="1" x14ac:dyDescent="0.25">
      <c r="A28" s="3" t="s">
        <v>43</v>
      </c>
      <c r="G28" s="3" t="s">
        <v>44</v>
      </c>
    </row>
    <row r="29" spans="1:7" ht="15.75" customHeight="1" x14ac:dyDescent="0.25"/>
    <row r="30" spans="1:7" ht="15.75" customHeight="1" x14ac:dyDescent="0.25"/>
    <row r="31" spans="1:7" ht="15.75" customHeight="1" x14ac:dyDescent="0.25"/>
    <row r="32" spans="1:7" ht="15.75" customHeight="1" x14ac:dyDescent="0.25">
      <c r="A32" s="3" t="s">
        <v>45</v>
      </c>
      <c r="C32" s="3" t="s">
        <v>46</v>
      </c>
    </row>
    <row r="33" spans="1:7" ht="15.75" customHeight="1" x14ac:dyDescent="0.25">
      <c r="A33" s="3" t="s">
        <v>47</v>
      </c>
      <c r="B33" s="3">
        <v>1</v>
      </c>
      <c r="C33" s="3" t="s">
        <v>48</v>
      </c>
      <c r="D33" s="3" t="e">
        <f>xs-x0</f>
        <v>#NAME?</v>
      </c>
    </row>
    <row r="34" spans="1:7" ht="15.75" customHeight="1" x14ac:dyDescent="0.25">
      <c r="A34" s="3" t="s">
        <v>49</v>
      </c>
      <c r="B34" s="3">
        <v>1</v>
      </c>
      <c r="D34" s="3">
        <v>2</v>
      </c>
    </row>
    <row r="35" spans="1:7" ht="13.5" customHeight="1" x14ac:dyDescent="4.4000000000000004">
      <c r="A35" s="3" t="s">
        <v>50</v>
      </c>
      <c r="B35" s="3">
        <v>1</v>
      </c>
      <c r="G35" s="16"/>
    </row>
    <row r="36" spans="1:7" ht="15.75" customHeight="1" x14ac:dyDescent="0.25">
      <c r="A36" s="3" t="s">
        <v>51</v>
      </c>
    </row>
    <row r="37" spans="1:7" ht="15.75" customHeight="1" x14ac:dyDescent="0.25">
      <c r="A37" s="3">
        <v>0</v>
      </c>
      <c r="B37" s="3">
        <v>1.2</v>
      </c>
      <c r="C37" s="3" t="e">
        <f>-0.1*x0^4-0.15*x0^3-0.5*x0^2-0.25*x0+1.2</f>
        <v>#NAME?</v>
      </c>
      <c r="D37" s="12">
        <f>-0.1*xs^4-0.15*xs^3-0.5*xs^2-0.25*xs+1.2</f>
        <v>-4.0999999999999996</v>
      </c>
    </row>
    <row r="38" spans="1:7" ht="15.75" customHeight="1" x14ac:dyDescent="0.25">
      <c r="A38" s="3">
        <v>1</v>
      </c>
      <c r="B38" s="3">
        <v>-0.25</v>
      </c>
      <c r="C38" s="3" t="e">
        <f>(-0.4*x0^3-0.45*x0^2-1*x0-0.25)*D33</f>
        <v>#NAME?</v>
      </c>
    </row>
    <row r="39" spans="1:7" ht="15.75" customHeight="1" x14ac:dyDescent="0.25">
      <c r="A39" s="3">
        <v>2</v>
      </c>
      <c r="B39" s="3">
        <f>-1/FACT(A39)</f>
        <v>-0.5</v>
      </c>
      <c r="C39" s="3" t="e">
        <f>(-1.2*x0^2-0.9*x0-1)*h^2/FACT(A39)</f>
        <v>#NAME?</v>
      </c>
    </row>
    <row r="40" spans="1:7" ht="15.75" customHeight="1" x14ac:dyDescent="0.25">
      <c r="A40" s="3">
        <v>3</v>
      </c>
      <c r="B40" s="3">
        <f>-0.9/FACT(A40)</f>
        <v>-0.15</v>
      </c>
      <c r="C40" s="3" t="e">
        <f>(-2.4*x0-0.9)*h^3/FACT(A40)</f>
        <v>#NAME?</v>
      </c>
    </row>
    <row r="41" spans="1:7" ht="15.75" customHeight="1" x14ac:dyDescent="0.25">
      <c r="A41" s="3">
        <v>4</v>
      </c>
      <c r="B41" s="3">
        <f>-2.4/FACT(A41)</f>
        <v>-9.9999999999999992E-2</v>
      </c>
      <c r="C41" s="3" t="e">
        <f>-2.4*h^A41/FACT(A41)</f>
        <v>#NAME?</v>
      </c>
    </row>
    <row r="42" spans="1:7" ht="15.75" customHeight="1" x14ac:dyDescent="0.25">
      <c r="A42" s="3" t="s">
        <v>52</v>
      </c>
      <c r="B42" s="3">
        <f t="shared" ref="B42:C42" si="0">SUM(B37:B41)</f>
        <v>0.19999999999999996</v>
      </c>
      <c r="C42" s="12" t="e">
        <f t="shared" si="0"/>
        <v>#NAME?</v>
      </c>
    </row>
    <row r="43" spans="1:7" ht="15.75" customHeight="1" x14ac:dyDescent="0.25"/>
    <row r="44" spans="1:7" ht="15.75" customHeight="1" x14ac:dyDescent="0.25">
      <c r="A44" s="3" t="s">
        <v>53</v>
      </c>
      <c r="B44" s="4" t="s">
        <v>54</v>
      </c>
    </row>
    <row r="45" spans="1:7" ht="15.75" customHeight="1" x14ac:dyDescent="0.25">
      <c r="A45" s="3" t="s">
        <v>55</v>
      </c>
      <c r="B45" s="4" t="s">
        <v>56</v>
      </c>
    </row>
    <row r="46" spans="1:7" ht="15.75" customHeight="1" x14ac:dyDescent="0.25">
      <c r="A46" s="3" t="s">
        <v>57</v>
      </c>
      <c r="B46" s="4" t="s">
        <v>58</v>
      </c>
    </row>
    <row r="47" spans="1:7" ht="15.75" customHeight="1" x14ac:dyDescent="0.25">
      <c r="A47" s="3" t="s">
        <v>59</v>
      </c>
      <c r="B47" s="4" t="s">
        <v>60</v>
      </c>
    </row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2:E1000"/>
  <sheetViews>
    <sheetView workbookViewId="0"/>
  </sheetViews>
  <sheetFormatPr baseColWidth="10" defaultColWidth="14.42578125" defaultRowHeight="15" customHeight="1" x14ac:dyDescent="0.25"/>
  <cols>
    <col min="1" max="1" width="13.5703125" customWidth="1"/>
    <col min="2" max="2" width="11.85546875" customWidth="1"/>
    <col min="3" max="3" width="13.140625" customWidth="1"/>
    <col min="4" max="4" width="12.42578125" customWidth="1"/>
    <col min="5" max="26" width="10.7109375" customWidth="1"/>
  </cols>
  <sheetData>
    <row r="12" spans="1:5" x14ac:dyDescent="0.25">
      <c r="A12" s="3" t="s">
        <v>61</v>
      </c>
      <c r="B12" s="3" t="s">
        <v>62</v>
      </c>
      <c r="C12" s="17">
        <f>COS(PI()/3)</f>
        <v>0.50000000000000011</v>
      </c>
    </row>
    <row r="13" spans="1:5" x14ac:dyDescent="0.25">
      <c r="A13" s="3" t="s">
        <v>63</v>
      </c>
      <c r="B13" s="4" t="s">
        <v>64</v>
      </c>
      <c r="C13" s="3">
        <f>COS(PI()/4)</f>
        <v>0.70710678118654757</v>
      </c>
      <c r="D13" s="3">
        <f>COS(D15)</f>
        <v>0.70710678118654757</v>
      </c>
    </row>
    <row r="14" spans="1:5" x14ac:dyDescent="0.25">
      <c r="A14" s="3" t="s">
        <v>65</v>
      </c>
      <c r="B14" s="3">
        <f>100*(C12-C13)/C12</f>
        <v>-41.421356237309489</v>
      </c>
      <c r="D14" s="18" t="s">
        <v>66</v>
      </c>
      <c r="E14" s="18" t="s">
        <v>67</v>
      </c>
    </row>
    <row r="15" spans="1:5" x14ac:dyDescent="0.25">
      <c r="D15" s="18">
        <f>PI()/4</f>
        <v>0.78539816339744828</v>
      </c>
      <c r="E15" s="18">
        <f>PI()/12</f>
        <v>0.26179938779914941</v>
      </c>
    </row>
    <row r="16" spans="1:5" x14ac:dyDescent="0.25">
      <c r="A16" s="3" t="s">
        <v>51</v>
      </c>
      <c r="C16" s="3" t="s">
        <v>68</v>
      </c>
      <c r="D16" s="3" t="s">
        <v>69</v>
      </c>
    </row>
    <row r="17" spans="1:5" x14ac:dyDescent="0.25">
      <c r="A17" s="3">
        <v>0</v>
      </c>
      <c r="B17" s="3" t="s">
        <v>70</v>
      </c>
      <c r="C17" s="3">
        <f>+COS(D15)</f>
        <v>0.70710678118654757</v>
      </c>
      <c r="D17" s="3">
        <f t="shared" ref="D17:D23" si="0">100*($C$12-C17)/$C$12</f>
        <v>-41.421356237309489</v>
      </c>
    </row>
    <row r="18" spans="1:5" x14ac:dyDescent="0.25">
      <c r="A18" s="3">
        <v>1</v>
      </c>
      <c r="B18" s="4" t="s">
        <v>71</v>
      </c>
      <c r="C18" s="3">
        <f>-SIN(D15)*E15+C17</f>
        <v>0.52198665876328232</v>
      </c>
      <c r="D18" s="3">
        <f t="shared" si="0"/>
        <v>-4.3973317526564406</v>
      </c>
    </row>
    <row r="19" spans="1:5" x14ac:dyDescent="0.25">
      <c r="A19" s="3">
        <v>2</v>
      </c>
      <c r="B19" s="4" t="s">
        <v>72</v>
      </c>
      <c r="C19" s="3">
        <f>-0.5*COS(D15)*E15^2+C18</f>
        <v>0.49775449140342509</v>
      </c>
      <c r="D19" s="3">
        <f t="shared" si="0"/>
        <v>0.44910171931500364</v>
      </c>
    </row>
    <row r="20" spans="1:5" x14ac:dyDescent="0.25">
      <c r="A20" s="3">
        <v>3</v>
      </c>
      <c r="B20" s="3" t="s">
        <v>73</v>
      </c>
      <c r="C20" s="3">
        <f>(1/FACT(3))*SIN(D15)*E15^3+C19</f>
        <v>0.49986914693004414</v>
      </c>
      <c r="D20" s="3">
        <f t="shared" si="0"/>
        <v>2.6170613991194351E-2</v>
      </c>
    </row>
    <row r="21" spans="1:5" ht="15.75" customHeight="1" x14ac:dyDescent="0.25">
      <c r="A21" s="3">
        <v>4</v>
      </c>
      <c r="B21" s="3" t="s">
        <v>70</v>
      </c>
      <c r="C21" s="3">
        <f>(1/FACT(A21))*COS(D15)*(E15)^A21+C20</f>
        <v>0.50000755081061288</v>
      </c>
      <c r="D21" s="3">
        <f t="shared" si="0"/>
        <v>-1.510162122553282E-3</v>
      </c>
    </row>
    <row r="22" spans="1:5" ht="15.75" customHeight="1" x14ac:dyDescent="0.25">
      <c r="A22" s="3">
        <v>5</v>
      </c>
      <c r="B22" s="4" t="s">
        <v>71</v>
      </c>
      <c r="C22" s="3">
        <f>-(1/FACT(A22))*SIN(D15)*(E15)^A22+C21</f>
        <v>0.50000030400037254</v>
      </c>
      <c r="D22" s="3">
        <f t="shared" si="0"/>
        <v>-6.0800074486166964E-5</v>
      </c>
    </row>
    <row r="23" spans="1:5" ht="15.75" customHeight="1" x14ac:dyDescent="0.25">
      <c r="A23" s="3">
        <v>6</v>
      </c>
      <c r="B23" s="4" t="s">
        <v>72</v>
      </c>
      <c r="C23" s="3">
        <f>-(1/FACT(A23))*COS(D15)*(E15^A23)+C22</f>
        <v>0.49999998779862515</v>
      </c>
      <c r="D23" s="3">
        <f t="shared" si="0"/>
        <v>2.4402749931873298E-6</v>
      </c>
    </row>
    <row r="24" spans="1:5" ht="15.75" customHeight="1" x14ac:dyDescent="0.25">
      <c r="A24" s="3" t="s">
        <v>74</v>
      </c>
    </row>
    <row r="25" spans="1:5" ht="15.75" customHeight="1" x14ac:dyDescent="0.25">
      <c r="A25" s="3" t="s">
        <v>75</v>
      </c>
      <c r="B25" s="3" t="s">
        <v>76</v>
      </c>
      <c r="E25" s="3" t="s">
        <v>77</v>
      </c>
    </row>
    <row r="26" spans="1:5" ht="15.75" customHeight="1" x14ac:dyDescent="0.25">
      <c r="B26" s="3" t="s">
        <v>78</v>
      </c>
      <c r="D26" s="3" t="s">
        <v>79</v>
      </c>
    </row>
    <row r="27" spans="1:5" ht="15.75" customHeight="1" x14ac:dyDescent="0.25"/>
    <row r="28" spans="1:5" ht="15.75" customHeight="1" x14ac:dyDescent="0.25"/>
    <row r="29" spans="1:5" ht="15.75" customHeight="1" x14ac:dyDescent="0.25">
      <c r="A29" s="3" t="s">
        <v>80</v>
      </c>
      <c r="B29" s="3" t="s">
        <v>81</v>
      </c>
    </row>
    <row r="30" spans="1:5" ht="15.75" customHeight="1" x14ac:dyDescent="0.25"/>
    <row r="31" spans="1:5" ht="15.75" customHeight="1" x14ac:dyDescent="0.25"/>
    <row r="32" spans="1:5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M1000"/>
  <sheetViews>
    <sheetView zoomScale="120" zoomScaleNormal="120" workbookViewId="0">
      <selection sqref="A1:XFD1048576"/>
    </sheetView>
  </sheetViews>
  <sheetFormatPr baseColWidth="10" defaultColWidth="14.42578125" defaultRowHeight="15" customHeight="1" x14ac:dyDescent="0.25"/>
  <cols>
    <col min="1" max="1" width="8.28515625" customWidth="1"/>
    <col min="2" max="2" width="4.42578125" customWidth="1"/>
    <col min="3" max="3" width="5.85546875" customWidth="1"/>
    <col min="4" max="25" width="4.42578125" customWidth="1"/>
    <col min="26" max="26" width="10.5703125" customWidth="1"/>
    <col min="27" max="55" width="9.42578125" customWidth="1"/>
    <col min="56" max="65" width="4.42578125" customWidth="1"/>
  </cols>
  <sheetData>
    <row r="1" spans="1:65" x14ac:dyDescent="0.25">
      <c r="B1" s="3" t="s">
        <v>12</v>
      </c>
      <c r="C1" s="5"/>
      <c r="D1" s="5"/>
      <c r="E1" s="5"/>
      <c r="F1" s="5"/>
      <c r="G1" s="5" t="s">
        <v>13</v>
      </c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 t="s">
        <v>14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x14ac:dyDescent="0.25">
      <c r="A2" s="3" t="s">
        <v>15</v>
      </c>
      <c r="B2" s="7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6">
        <v>32</v>
      </c>
      <c r="AH2" s="6">
        <v>33</v>
      </c>
      <c r="AI2" s="6">
        <v>34</v>
      </c>
      <c r="AJ2" s="6">
        <v>35</v>
      </c>
      <c r="AK2" s="6">
        <v>36</v>
      </c>
      <c r="AL2" s="6">
        <v>37</v>
      </c>
      <c r="AM2" s="6">
        <v>38</v>
      </c>
      <c r="AN2" s="6">
        <v>39</v>
      </c>
      <c r="AO2" s="6">
        <v>40</v>
      </c>
      <c r="AP2" s="6">
        <v>41</v>
      </c>
      <c r="AQ2" s="6">
        <v>42</v>
      </c>
      <c r="AR2" s="6">
        <v>43</v>
      </c>
      <c r="AS2" s="6">
        <v>44</v>
      </c>
      <c r="AT2" s="6">
        <v>45</v>
      </c>
      <c r="AU2" s="6">
        <v>46</v>
      </c>
      <c r="AV2" s="6">
        <v>47</v>
      </c>
      <c r="AW2" s="6">
        <v>48</v>
      </c>
      <c r="AX2" s="6">
        <v>49</v>
      </c>
      <c r="AY2" s="6">
        <v>50</v>
      </c>
      <c r="AZ2" s="6">
        <v>51</v>
      </c>
      <c r="BA2" s="6">
        <v>52</v>
      </c>
      <c r="BB2" s="6">
        <v>53</v>
      </c>
      <c r="BC2" s="6">
        <v>54</v>
      </c>
      <c r="BD2" s="6">
        <v>55</v>
      </c>
      <c r="BE2" s="6">
        <v>56</v>
      </c>
      <c r="BF2" s="6">
        <v>57</v>
      </c>
      <c r="BG2" s="6">
        <v>58</v>
      </c>
      <c r="BH2" s="6">
        <v>59</v>
      </c>
      <c r="BI2" s="6">
        <v>60</v>
      </c>
      <c r="BJ2" s="6">
        <v>61</v>
      </c>
      <c r="BK2" s="6">
        <v>62</v>
      </c>
      <c r="BL2" s="6">
        <v>63</v>
      </c>
      <c r="BM2" s="6">
        <v>64</v>
      </c>
    </row>
    <row r="3" spans="1:65" x14ac:dyDescent="0.25">
      <c r="A3" s="3" t="s">
        <v>16</v>
      </c>
      <c r="B3" s="7"/>
      <c r="C3" s="5">
        <v>10</v>
      </c>
      <c r="D3" s="5">
        <v>9</v>
      </c>
      <c r="E3" s="5">
        <v>8</v>
      </c>
      <c r="F3" s="5">
        <v>7</v>
      </c>
      <c r="G3" s="5">
        <v>6</v>
      </c>
      <c r="H3" s="5">
        <v>5</v>
      </c>
      <c r="I3" s="5">
        <v>4</v>
      </c>
      <c r="J3" s="5">
        <v>3</v>
      </c>
      <c r="K3" s="5">
        <v>2</v>
      </c>
      <c r="L3" s="5">
        <v>1</v>
      </c>
      <c r="M3" s="5">
        <v>0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  <c r="V3" s="6">
        <v>9</v>
      </c>
      <c r="W3" s="6">
        <v>10</v>
      </c>
      <c r="X3" s="6">
        <v>11</v>
      </c>
      <c r="Y3" s="6">
        <v>12</v>
      </c>
      <c r="Z3" s="6">
        <v>13</v>
      </c>
      <c r="AA3" s="6">
        <v>14</v>
      </c>
      <c r="AB3" s="6">
        <v>15</v>
      </c>
      <c r="AC3" s="6">
        <v>16</v>
      </c>
      <c r="AD3" s="6">
        <v>17</v>
      </c>
      <c r="AE3" s="6">
        <v>18</v>
      </c>
      <c r="AF3" s="6">
        <v>19</v>
      </c>
      <c r="AG3" s="6">
        <v>20</v>
      </c>
      <c r="AH3" s="6">
        <v>21</v>
      </c>
      <c r="AI3" s="6">
        <v>22</v>
      </c>
      <c r="AJ3" s="6">
        <v>23</v>
      </c>
      <c r="AK3" s="6">
        <v>24</v>
      </c>
      <c r="AL3" s="6">
        <v>25</v>
      </c>
      <c r="AM3" s="6">
        <v>26</v>
      </c>
      <c r="AN3" s="6">
        <v>27</v>
      </c>
      <c r="AO3" s="6">
        <v>28</v>
      </c>
      <c r="AP3" s="6">
        <v>29</v>
      </c>
      <c r="AQ3" s="6">
        <v>30</v>
      </c>
      <c r="AR3" s="6">
        <v>31</v>
      </c>
      <c r="AS3" s="6">
        <v>32</v>
      </c>
      <c r="AT3" s="6">
        <v>33</v>
      </c>
      <c r="AU3" s="6">
        <v>34</v>
      </c>
      <c r="AV3" s="6">
        <v>35</v>
      </c>
      <c r="AW3" s="6">
        <v>36</v>
      </c>
      <c r="AX3" s="6">
        <v>37</v>
      </c>
      <c r="AY3" s="6">
        <v>38</v>
      </c>
      <c r="AZ3" s="6">
        <v>39</v>
      </c>
      <c r="BA3" s="6">
        <v>40</v>
      </c>
      <c r="BB3" s="6">
        <v>41</v>
      </c>
      <c r="BC3" s="6">
        <v>42</v>
      </c>
      <c r="BD3" s="6">
        <v>43</v>
      </c>
      <c r="BE3" s="6">
        <v>44</v>
      </c>
      <c r="BF3" s="6">
        <v>45</v>
      </c>
      <c r="BG3" s="6">
        <v>46</v>
      </c>
      <c r="BH3" s="6">
        <v>47</v>
      </c>
      <c r="BI3" s="6">
        <v>48</v>
      </c>
      <c r="BJ3" s="6">
        <v>49</v>
      </c>
      <c r="BK3" s="6">
        <v>50</v>
      </c>
      <c r="BL3" s="6">
        <v>51</v>
      </c>
      <c r="BM3" s="6">
        <v>52</v>
      </c>
    </row>
    <row r="4" spans="1:65" x14ac:dyDescent="0.25">
      <c r="B4" s="3" t="s">
        <v>17</v>
      </c>
    </row>
    <row r="5" spans="1:65" ht="18.75" x14ac:dyDescent="0.3">
      <c r="A5" s="3" t="s">
        <v>18</v>
      </c>
      <c r="B5" s="8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1</v>
      </c>
      <c r="M5" s="3">
        <v>1</v>
      </c>
      <c r="N5" s="3">
        <v>1</v>
      </c>
      <c r="O5" s="3">
        <v>0</v>
      </c>
      <c r="P5" s="3">
        <v>1</v>
      </c>
      <c r="Q5" s="3">
        <v>1</v>
      </c>
      <c r="R5" s="3">
        <v>1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0</v>
      </c>
      <c r="Y5" s="3">
        <v>1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</row>
    <row r="6" spans="1:65" x14ac:dyDescent="0.25">
      <c r="B6" s="9">
        <f>(-1)^B5</f>
        <v>1</v>
      </c>
      <c r="C6" s="3">
        <f t="shared" ref="C6:M6" si="0">C5*2^C3</f>
        <v>1024</v>
      </c>
      <c r="D6" s="3">
        <f t="shared" si="0"/>
        <v>0</v>
      </c>
      <c r="E6" s="3">
        <f t="shared" si="0"/>
        <v>0</v>
      </c>
      <c r="F6" s="3">
        <f t="shared" si="0"/>
        <v>0</v>
      </c>
      <c r="G6" s="3">
        <f t="shared" si="0"/>
        <v>0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2</v>
      </c>
      <c r="M6" s="3">
        <f t="shared" si="0"/>
        <v>1</v>
      </c>
      <c r="N6" s="3">
        <f t="shared" ref="N6:BM6" si="1">N5*(1/2)^N3</f>
        <v>0.5</v>
      </c>
      <c r="O6" s="3">
        <f t="shared" si="1"/>
        <v>0</v>
      </c>
      <c r="P6" s="3">
        <f t="shared" si="1"/>
        <v>0.125</v>
      </c>
      <c r="Q6" s="3">
        <f t="shared" si="1"/>
        <v>6.25E-2</v>
      </c>
      <c r="R6" s="3">
        <f t="shared" si="1"/>
        <v>3.125E-2</v>
      </c>
      <c r="S6" s="3">
        <f t="shared" si="1"/>
        <v>0</v>
      </c>
      <c r="T6" s="3">
        <f t="shared" si="1"/>
        <v>0</v>
      </c>
      <c r="U6" s="3">
        <f t="shared" si="1"/>
        <v>3.90625E-3</v>
      </c>
      <c r="V6" s="3">
        <f t="shared" si="1"/>
        <v>0</v>
      </c>
      <c r="W6" s="3">
        <f t="shared" si="1"/>
        <v>0</v>
      </c>
      <c r="X6" s="3">
        <f t="shared" si="1"/>
        <v>0</v>
      </c>
      <c r="Y6" s="3">
        <f t="shared" si="1"/>
        <v>2.44140625E-4</v>
      </c>
      <c r="Z6" s="3">
        <f t="shared" si="1"/>
        <v>0</v>
      </c>
      <c r="AA6" s="3">
        <f t="shared" si="1"/>
        <v>0</v>
      </c>
      <c r="AB6" s="3">
        <f t="shared" si="1"/>
        <v>0</v>
      </c>
      <c r="AC6" s="3">
        <f t="shared" si="1"/>
        <v>0</v>
      </c>
      <c r="AD6" s="3">
        <f t="shared" si="1"/>
        <v>0</v>
      </c>
      <c r="AE6" s="3">
        <f t="shared" si="1"/>
        <v>0</v>
      </c>
      <c r="AF6" s="3">
        <f t="shared" si="1"/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  <c r="AM6" s="3">
        <f t="shared" si="1"/>
        <v>0</v>
      </c>
      <c r="AN6" s="3">
        <f t="shared" si="1"/>
        <v>0</v>
      </c>
      <c r="AO6" s="3">
        <f t="shared" si="1"/>
        <v>0</v>
      </c>
      <c r="AP6" s="3">
        <f t="shared" si="1"/>
        <v>0</v>
      </c>
      <c r="AQ6" s="3">
        <f t="shared" si="1"/>
        <v>0</v>
      </c>
      <c r="AR6" s="3">
        <f t="shared" si="1"/>
        <v>0</v>
      </c>
      <c r="AS6" s="3">
        <f t="shared" si="1"/>
        <v>0</v>
      </c>
      <c r="AT6" s="3">
        <f t="shared" si="1"/>
        <v>0</v>
      </c>
      <c r="AU6" s="3">
        <f t="shared" si="1"/>
        <v>0</v>
      </c>
      <c r="AV6" s="3">
        <f t="shared" si="1"/>
        <v>0</v>
      </c>
      <c r="AW6" s="3">
        <f t="shared" si="1"/>
        <v>0</v>
      </c>
      <c r="AX6" s="3">
        <f t="shared" si="1"/>
        <v>0</v>
      </c>
      <c r="AY6" s="3">
        <f t="shared" si="1"/>
        <v>0</v>
      </c>
      <c r="AZ6" s="3">
        <f t="shared" si="1"/>
        <v>0</v>
      </c>
      <c r="BA6" s="3">
        <f t="shared" si="1"/>
        <v>0</v>
      </c>
      <c r="BB6" s="3">
        <f t="shared" si="1"/>
        <v>0</v>
      </c>
      <c r="BC6" s="3">
        <f t="shared" si="1"/>
        <v>0</v>
      </c>
      <c r="BD6" s="3">
        <f t="shared" si="1"/>
        <v>0</v>
      </c>
      <c r="BE6" s="3">
        <f t="shared" si="1"/>
        <v>0</v>
      </c>
      <c r="BF6" s="3">
        <f t="shared" si="1"/>
        <v>0</v>
      </c>
      <c r="BG6" s="3">
        <f t="shared" si="1"/>
        <v>0</v>
      </c>
      <c r="BH6" s="3">
        <f t="shared" si="1"/>
        <v>0</v>
      </c>
      <c r="BI6" s="3">
        <f t="shared" si="1"/>
        <v>0</v>
      </c>
      <c r="BJ6" s="3">
        <f t="shared" si="1"/>
        <v>0</v>
      </c>
      <c r="BK6" s="3">
        <f t="shared" si="1"/>
        <v>0</v>
      </c>
      <c r="BL6" s="3">
        <f t="shared" si="1"/>
        <v>0</v>
      </c>
      <c r="BM6" s="3">
        <f t="shared" si="1"/>
        <v>0</v>
      </c>
    </row>
    <row r="7" spans="1:65" x14ac:dyDescent="0.25">
      <c r="E7" s="3" t="s">
        <v>19</v>
      </c>
      <c r="F7" s="44">
        <f>SUM(C6:M6)</f>
        <v>1027</v>
      </c>
      <c r="G7" s="43"/>
      <c r="P7" s="3" t="s">
        <v>20</v>
      </c>
      <c r="Q7" s="48">
        <f>SUM(N6:BM6)</f>
        <v>0.722900390625</v>
      </c>
      <c r="R7" s="43"/>
      <c r="S7" s="43"/>
      <c r="T7" s="43"/>
      <c r="U7" s="43"/>
      <c r="V7" s="43"/>
    </row>
    <row r="8" spans="1:65" ht="21" x14ac:dyDescent="0.35">
      <c r="A8" s="10" t="s">
        <v>21</v>
      </c>
      <c r="B8" s="49">
        <f>(-1)^B5*2^(F7-1023)*(1+Q7)</f>
        <v>27.56640625</v>
      </c>
      <c r="C8" s="50"/>
      <c r="D8" s="50"/>
      <c r="E8" s="50"/>
      <c r="F8" s="51"/>
      <c r="J8" s="11" t="s">
        <v>22</v>
      </c>
    </row>
    <row r="11" spans="1:65" x14ac:dyDescent="0.25">
      <c r="B11" s="3" t="s">
        <v>23</v>
      </c>
    </row>
    <row r="12" spans="1:65" x14ac:dyDescent="0.25">
      <c r="B12" s="3" t="s">
        <v>12</v>
      </c>
      <c r="C12" s="5"/>
      <c r="D12" s="5"/>
      <c r="E12" s="5"/>
      <c r="F12" s="5"/>
      <c r="G12" s="5" t="s">
        <v>13</v>
      </c>
      <c r="H12" s="5"/>
      <c r="I12" s="5"/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 t="s">
        <v>14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x14ac:dyDescent="0.25">
      <c r="A13" s="3" t="s">
        <v>15</v>
      </c>
      <c r="B13" s="7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  <c r="S13" s="6">
        <v>18</v>
      </c>
      <c r="T13" s="6">
        <v>19</v>
      </c>
      <c r="U13" s="6">
        <v>20</v>
      </c>
      <c r="V13" s="6">
        <v>21</v>
      </c>
      <c r="W13" s="6">
        <v>22</v>
      </c>
      <c r="X13" s="6">
        <v>23</v>
      </c>
      <c r="Y13" s="6">
        <v>24</v>
      </c>
      <c r="Z13" s="6">
        <v>25</v>
      </c>
      <c r="AA13" s="6">
        <v>26</v>
      </c>
      <c r="AB13" s="6">
        <v>27</v>
      </c>
      <c r="AC13" s="6">
        <v>28</v>
      </c>
      <c r="AD13" s="6">
        <v>29</v>
      </c>
      <c r="AE13" s="6">
        <v>30</v>
      </c>
      <c r="AF13" s="6">
        <v>31</v>
      </c>
      <c r="AG13" s="6">
        <v>32</v>
      </c>
      <c r="AH13" s="6">
        <v>33</v>
      </c>
      <c r="AI13" s="6">
        <v>34</v>
      </c>
      <c r="AJ13" s="6">
        <v>35</v>
      </c>
      <c r="AK13" s="6">
        <v>36</v>
      </c>
      <c r="AL13" s="6">
        <v>37</v>
      </c>
      <c r="AM13" s="6">
        <v>38</v>
      </c>
      <c r="AN13" s="6">
        <v>39</v>
      </c>
      <c r="AO13" s="6">
        <v>40</v>
      </c>
      <c r="AP13" s="6">
        <v>41</v>
      </c>
      <c r="AQ13" s="6">
        <v>42</v>
      </c>
      <c r="AR13" s="6">
        <v>43</v>
      </c>
      <c r="AS13" s="6">
        <v>44</v>
      </c>
      <c r="AT13" s="6">
        <v>45</v>
      </c>
      <c r="AU13" s="6">
        <v>46</v>
      </c>
      <c r="AV13" s="6">
        <v>47</v>
      </c>
      <c r="AW13" s="6">
        <v>48</v>
      </c>
      <c r="AX13" s="6">
        <v>49</v>
      </c>
      <c r="AY13" s="6">
        <v>50</v>
      </c>
      <c r="AZ13" s="6">
        <v>51</v>
      </c>
      <c r="BA13" s="6">
        <v>52</v>
      </c>
      <c r="BB13" s="6">
        <v>53</v>
      </c>
      <c r="BC13" s="6">
        <v>54</v>
      </c>
      <c r="BD13" s="6">
        <v>55</v>
      </c>
      <c r="BE13" s="6">
        <v>56</v>
      </c>
      <c r="BF13" s="6">
        <v>57</v>
      </c>
      <c r="BG13" s="6">
        <v>58</v>
      </c>
      <c r="BH13" s="6">
        <v>59</v>
      </c>
      <c r="BI13" s="6">
        <v>60</v>
      </c>
      <c r="BJ13" s="6">
        <v>61</v>
      </c>
      <c r="BK13" s="6">
        <v>62</v>
      </c>
      <c r="BL13" s="6">
        <v>63</v>
      </c>
      <c r="BM13" s="6">
        <v>64</v>
      </c>
    </row>
    <row r="14" spans="1:65" x14ac:dyDescent="0.25">
      <c r="A14" s="3" t="s">
        <v>16</v>
      </c>
      <c r="B14" s="7"/>
      <c r="C14" s="5">
        <v>10</v>
      </c>
      <c r="D14" s="5">
        <v>9</v>
      </c>
      <c r="E14" s="5">
        <v>8</v>
      </c>
      <c r="F14" s="5">
        <v>7</v>
      </c>
      <c r="G14" s="5">
        <v>6</v>
      </c>
      <c r="H14" s="5">
        <v>5</v>
      </c>
      <c r="I14" s="5">
        <v>4</v>
      </c>
      <c r="J14" s="5">
        <v>3</v>
      </c>
      <c r="K14" s="5">
        <v>2</v>
      </c>
      <c r="L14" s="5">
        <v>1</v>
      </c>
      <c r="M14" s="5">
        <v>0</v>
      </c>
      <c r="N14" s="6">
        <v>1</v>
      </c>
      <c r="O14" s="6">
        <v>2</v>
      </c>
      <c r="P14" s="6">
        <v>3</v>
      </c>
      <c r="Q14" s="6">
        <v>4</v>
      </c>
      <c r="R14" s="6">
        <v>5</v>
      </c>
      <c r="S14" s="6">
        <v>6</v>
      </c>
      <c r="T14" s="6">
        <v>7</v>
      </c>
      <c r="U14" s="6">
        <v>8</v>
      </c>
      <c r="V14" s="6">
        <v>9</v>
      </c>
      <c r="W14" s="6">
        <v>10</v>
      </c>
      <c r="X14" s="6">
        <v>11</v>
      </c>
      <c r="Y14" s="6">
        <v>12</v>
      </c>
      <c r="Z14" s="6">
        <v>13</v>
      </c>
      <c r="AA14" s="6">
        <v>14</v>
      </c>
      <c r="AB14" s="6">
        <v>15</v>
      </c>
      <c r="AC14" s="6">
        <v>16</v>
      </c>
      <c r="AD14" s="6">
        <v>17</v>
      </c>
      <c r="AE14" s="6">
        <v>18</v>
      </c>
      <c r="AF14" s="6">
        <v>19</v>
      </c>
      <c r="AG14" s="6">
        <v>20</v>
      </c>
      <c r="AH14" s="6">
        <v>21</v>
      </c>
      <c r="AI14" s="6">
        <v>22</v>
      </c>
      <c r="AJ14" s="6">
        <v>23</v>
      </c>
      <c r="AK14" s="6">
        <v>24</v>
      </c>
      <c r="AL14" s="6">
        <v>25</v>
      </c>
      <c r="AM14" s="6">
        <v>26</v>
      </c>
      <c r="AN14" s="6">
        <v>27</v>
      </c>
      <c r="AO14" s="6">
        <v>28</v>
      </c>
      <c r="AP14" s="6">
        <v>29</v>
      </c>
      <c r="AQ14" s="6">
        <v>30</v>
      </c>
      <c r="AR14" s="6">
        <v>31</v>
      </c>
      <c r="AS14" s="6">
        <v>32</v>
      </c>
      <c r="AT14" s="6">
        <v>33</v>
      </c>
      <c r="AU14" s="6">
        <v>34</v>
      </c>
      <c r="AV14" s="6">
        <v>35</v>
      </c>
      <c r="AW14" s="6">
        <v>36</v>
      </c>
      <c r="AX14" s="6">
        <v>37</v>
      </c>
      <c r="AY14" s="6">
        <v>38</v>
      </c>
      <c r="AZ14" s="6">
        <v>39</v>
      </c>
      <c r="BA14" s="6">
        <v>40</v>
      </c>
      <c r="BB14" s="6">
        <v>41</v>
      </c>
      <c r="BC14" s="6">
        <v>42</v>
      </c>
      <c r="BD14" s="6">
        <v>43</v>
      </c>
      <c r="BE14" s="6">
        <v>44</v>
      </c>
      <c r="BF14" s="6">
        <v>45</v>
      </c>
      <c r="BG14" s="6">
        <v>46</v>
      </c>
      <c r="BH14" s="6">
        <v>47</v>
      </c>
      <c r="BI14" s="6">
        <v>48</v>
      </c>
      <c r="BJ14" s="6">
        <v>49</v>
      </c>
      <c r="BK14" s="6">
        <v>50</v>
      </c>
      <c r="BL14" s="6">
        <v>51</v>
      </c>
      <c r="BM14" s="6">
        <v>52</v>
      </c>
    </row>
    <row r="15" spans="1:65" x14ac:dyDescent="0.25">
      <c r="B15" s="3" t="s">
        <v>17</v>
      </c>
    </row>
    <row r="16" spans="1:65" ht="18.75" x14ac:dyDescent="0.3">
      <c r="A16" s="3" t="s">
        <v>18</v>
      </c>
      <c r="B16" s="8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</v>
      </c>
      <c r="M16" s="3">
        <v>1</v>
      </c>
      <c r="N16" s="3">
        <v>1</v>
      </c>
      <c r="O16" s="3">
        <v>0</v>
      </c>
      <c r="P16" s="3">
        <v>1</v>
      </c>
      <c r="Q16" s="3">
        <v>1</v>
      </c>
      <c r="R16" s="3">
        <v>1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0</v>
      </c>
      <c r="Y16" s="3">
        <v>1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0</v>
      </c>
      <c r="BM16" s="3">
        <v>1</v>
      </c>
    </row>
    <row r="17" spans="1:65" x14ac:dyDescent="0.25">
      <c r="B17" s="9">
        <f>(-1)^B16</f>
        <v>1</v>
      </c>
      <c r="C17" s="3">
        <f t="shared" ref="C17:M17" si="2">C16*2^C14</f>
        <v>1024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2</v>
      </c>
      <c r="M17" s="3">
        <f t="shared" si="2"/>
        <v>1</v>
      </c>
      <c r="N17" s="3">
        <f t="shared" ref="N17:BM17" si="3">N16*(1/2)^N14</f>
        <v>0.5</v>
      </c>
      <c r="O17" s="3">
        <f t="shared" si="3"/>
        <v>0</v>
      </c>
      <c r="P17" s="3">
        <f t="shared" si="3"/>
        <v>0.125</v>
      </c>
      <c r="Q17" s="3">
        <f t="shared" si="3"/>
        <v>6.25E-2</v>
      </c>
      <c r="R17" s="3">
        <f t="shared" si="3"/>
        <v>3.125E-2</v>
      </c>
      <c r="S17" s="3">
        <f t="shared" si="3"/>
        <v>0</v>
      </c>
      <c r="T17" s="3">
        <f t="shared" si="3"/>
        <v>0</v>
      </c>
      <c r="U17" s="3">
        <f t="shared" si="3"/>
        <v>3.90625E-3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2.44140625E-4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  <c r="AH17" s="3">
        <f t="shared" si="3"/>
        <v>0</v>
      </c>
      <c r="AI17" s="3">
        <f t="shared" si="3"/>
        <v>0</v>
      </c>
      <c r="AJ17" s="3">
        <f t="shared" si="3"/>
        <v>0</v>
      </c>
      <c r="AK17" s="3">
        <f t="shared" si="3"/>
        <v>0</v>
      </c>
      <c r="AL17" s="3">
        <f t="shared" si="3"/>
        <v>0</v>
      </c>
      <c r="AM17" s="3">
        <f t="shared" si="3"/>
        <v>0</v>
      </c>
      <c r="AN17" s="3">
        <f t="shared" si="3"/>
        <v>0</v>
      </c>
      <c r="AO17" s="3">
        <f t="shared" si="3"/>
        <v>0</v>
      </c>
      <c r="AP17" s="3">
        <f t="shared" si="3"/>
        <v>0</v>
      </c>
      <c r="AQ17" s="3">
        <f t="shared" si="3"/>
        <v>0</v>
      </c>
      <c r="AR17" s="3">
        <f t="shared" si="3"/>
        <v>0</v>
      </c>
      <c r="AS17" s="3">
        <f t="shared" si="3"/>
        <v>0</v>
      </c>
      <c r="AT17" s="3">
        <f t="shared" si="3"/>
        <v>0</v>
      </c>
      <c r="AU17" s="3">
        <f t="shared" si="3"/>
        <v>0</v>
      </c>
      <c r="AV17" s="3">
        <f t="shared" si="3"/>
        <v>0</v>
      </c>
      <c r="AW17" s="3">
        <f t="shared" si="3"/>
        <v>0</v>
      </c>
      <c r="AX17" s="3">
        <f t="shared" si="3"/>
        <v>0</v>
      </c>
      <c r="AY17" s="3">
        <f t="shared" si="3"/>
        <v>0</v>
      </c>
      <c r="AZ17" s="3">
        <f t="shared" si="3"/>
        <v>0</v>
      </c>
      <c r="BA17" s="3">
        <f t="shared" si="3"/>
        <v>0</v>
      </c>
      <c r="BB17" s="3">
        <f t="shared" si="3"/>
        <v>0</v>
      </c>
      <c r="BC17" s="3">
        <f t="shared" si="3"/>
        <v>0</v>
      </c>
      <c r="BD17" s="3">
        <f t="shared" si="3"/>
        <v>0</v>
      </c>
      <c r="BE17" s="3">
        <f t="shared" si="3"/>
        <v>0</v>
      </c>
      <c r="BF17" s="3">
        <f t="shared" si="3"/>
        <v>0</v>
      </c>
      <c r="BG17" s="3">
        <f t="shared" si="3"/>
        <v>0</v>
      </c>
      <c r="BH17" s="3">
        <f t="shared" si="3"/>
        <v>0</v>
      </c>
      <c r="BI17" s="3">
        <f t="shared" si="3"/>
        <v>0</v>
      </c>
      <c r="BJ17" s="3">
        <f t="shared" si="3"/>
        <v>0</v>
      </c>
      <c r="BK17" s="3">
        <f t="shared" si="3"/>
        <v>0</v>
      </c>
      <c r="BL17" s="3">
        <f t="shared" si="3"/>
        <v>0</v>
      </c>
      <c r="BM17" s="3">
        <f t="shared" si="3"/>
        <v>2.2204460492503131E-16</v>
      </c>
    </row>
    <row r="18" spans="1:65" x14ac:dyDescent="0.25">
      <c r="F18" s="44">
        <f>SUM(C17:M17)</f>
        <v>1027</v>
      </c>
      <c r="G18" s="43"/>
      <c r="P18" s="3" t="s">
        <v>20</v>
      </c>
      <c r="Q18" s="52">
        <f>SUM(N17:BM17)</f>
        <v>0.72290039062500022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65" ht="18.75" x14ac:dyDescent="0.3">
      <c r="A19" s="10" t="s">
        <v>21</v>
      </c>
      <c r="B19" s="53">
        <f>(-1)^B16*2^(F18-1023)*(1+Q18)</f>
        <v>27.566406250000004</v>
      </c>
      <c r="C19" s="54"/>
      <c r="D19" s="54"/>
      <c r="E19" s="54"/>
      <c r="F19" s="55"/>
    </row>
    <row r="21" spans="1:65" ht="15.75" customHeight="1" x14ac:dyDescent="0.25"/>
    <row r="22" spans="1:65" ht="15.75" customHeight="1" x14ac:dyDescent="0.25">
      <c r="B22" s="3" t="s">
        <v>24</v>
      </c>
    </row>
    <row r="23" spans="1:65" ht="15.75" customHeight="1" x14ac:dyDescent="0.25">
      <c r="B23" s="3" t="s">
        <v>12</v>
      </c>
      <c r="C23" s="5"/>
      <c r="D23" s="5"/>
      <c r="E23" s="5"/>
      <c r="F23" s="5"/>
      <c r="G23" s="5" t="s">
        <v>13</v>
      </c>
      <c r="H23" s="5"/>
      <c r="I23" s="5"/>
      <c r="J23" s="5"/>
      <c r="K23" s="5"/>
      <c r="L23" s="5"/>
      <c r="M23" s="5"/>
      <c r="N23" s="6"/>
      <c r="O23" s="6"/>
      <c r="P23" s="6"/>
      <c r="Q23" s="6"/>
      <c r="R23" s="6"/>
      <c r="S23" s="6"/>
      <c r="T23" s="6"/>
      <c r="U23" s="6" t="s">
        <v>14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5.75" customHeight="1" x14ac:dyDescent="0.25">
      <c r="A24" s="3" t="s">
        <v>15</v>
      </c>
      <c r="B24" s="7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6">
        <v>13</v>
      </c>
      <c r="O24" s="6">
        <v>14</v>
      </c>
      <c r="P24" s="6">
        <v>15</v>
      </c>
      <c r="Q24" s="6">
        <v>16</v>
      </c>
      <c r="R24" s="6">
        <v>17</v>
      </c>
      <c r="S24" s="6">
        <v>18</v>
      </c>
      <c r="T24" s="6">
        <v>19</v>
      </c>
      <c r="U24" s="6">
        <v>20</v>
      </c>
      <c r="V24" s="6">
        <v>21</v>
      </c>
      <c r="W24" s="6">
        <v>22</v>
      </c>
      <c r="X24" s="6">
        <v>23</v>
      </c>
      <c r="Y24" s="6">
        <v>24</v>
      </c>
      <c r="Z24" s="6">
        <v>25</v>
      </c>
      <c r="AA24" s="6">
        <v>26</v>
      </c>
      <c r="AB24" s="6">
        <v>27</v>
      </c>
      <c r="AC24" s="6">
        <v>28</v>
      </c>
      <c r="AD24" s="6">
        <v>29</v>
      </c>
      <c r="AE24" s="6">
        <v>30</v>
      </c>
      <c r="AF24" s="6">
        <v>31</v>
      </c>
      <c r="AG24" s="6">
        <v>32</v>
      </c>
      <c r="AH24" s="6">
        <v>33</v>
      </c>
      <c r="AI24" s="6">
        <v>34</v>
      </c>
      <c r="AJ24" s="6">
        <v>35</v>
      </c>
      <c r="AK24" s="6">
        <v>36</v>
      </c>
      <c r="AL24" s="6">
        <v>37</v>
      </c>
      <c r="AM24" s="6">
        <v>38</v>
      </c>
      <c r="AN24" s="6">
        <v>39</v>
      </c>
      <c r="AO24" s="6">
        <v>40</v>
      </c>
      <c r="AP24" s="6">
        <v>41</v>
      </c>
      <c r="AQ24" s="6">
        <v>42</v>
      </c>
      <c r="AR24" s="6">
        <v>43</v>
      </c>
      <c r="AS24" s="6">
        <v>44</v>
      </c>
      <c r="AT24" s="6">
        <v>45</v>
      </c>
      <c r="AU24" s="6">
        <v>46</v>
      </c>
      <c r="AV24" s="6">
        <v>47</v>
      </c>
      <c r="AW24" s="6">
        <v>48</v>
      </c>
      <c r="AX24" s="6">
        <v>49</v>
      </c>
      <c r="AY24" s="6">
        <v>50</v>
      </c>
      <c r="AZ24" s="6">
        <v>51</v>
      </c>
      <c r="BA24" s="6">
        <v>52</v>
      </c>
      <c r="BB24" s="6">
        <v>53</v>
      </c>
      <c r="BC24" s="6">
        <v>54</v>
      </c>
      <c r="BD24" s="6">
        <v>55</v>
      </c>
      <c r="BE24" s="6">
        <v>56</v>
      </c>
      <c r="BF24" s="6">
        <v>57</v>
      </c>
      <c r="BG24" s="6">
        <v>58</v>
      </c>
      <c r="BH24" s="6">
        <v>59</v>
      </c>
      <c r="BI24" s="6">
        <v>60</v>
      </c>
      <c r="BJ24" s="6">
        <v>61</v>
      </c>
      <c r="BK24" s="6">
        <v>62</v>
      </c>
      <c r="BL24" s="6">
        <v>63</v>
      </c>
      <c r="BM24" s="6">
        <v>64</v>
      </c>
    </row>
    <row r="25" spans="1:65" ht="15.75" customHeight="1" x14ac:dyDescent="0.25">
      <c r="A25" s="3" t="s">
        <v>16</v>
      </c>
      <c r="B25" s="7"/>
      <c r="C25" s="5">
        <v>10</v>
      </c>
      <c r="D25" s="5">
        <v>9</v>
      </c>
      <c r="E25" s="5">
        <v>8</v>
      </c>
      <c r="F25" s="5">
        <v>7</v>
      </c>
      <c r="G25" s="5">
        <v>6</v>
      </c>
      <c r="H25" s="5">
        <v>5</v>
      </c>
      <c r="I25" s="5">
        <v>4</v>
      </c>
      <c r="J25" s="5">
        <v>3</v>
      </c>
      <c r="K25" s="5">
        <v>2</v>
      </c>
      <c r="L25" s="5">
        <v>1</v>
      </c>
      <c r="M25" s="5">
        <v>0</v>
      </c>
      <c r="N25" s="6">
        <v>1</v>
      </c>
      <c r="O25" s="6">
        <v>2</v>
      </c>
      <c r="P25" s="6">
        <v>3</v>
      </c>
      <c r="Q25" s="6">
        <v>4</v>
      </c>
      <c r="R25" s="6">
        <v>5</v>
      </c>
      <c r="S25" s="6">
        <v>6</v>
      </c>
      <c r="T25" s="6">
        <v>7</v>
      </c>
      <c r="U25" s="6">
        <v>8</v>
      </c>
      <c r="V25" s="6">
        <v>9</v>
      </c>
      <c r="W25" s="6">
        <v>10</v>
      </c>
      <c r="X25" s="6">
        <v>11</v>
      </c>
      <c r="Y25" s="6">
        <v>12</v>
      </c>
      <c r="Z25" s="6">
        <v>13</v>
      </c>
      <c r="AA25" s="6">
        <v>14</v>
      </c>
      <c r="AB25" s="6">
        <v>15</v>
      </c>
      <c r="AC25" s="6">
        <v>16</v>
      </c>
      <c r="AD25" s="6">
        <v>17</v>
      </c>
      <c r="AE25" s="6">
        <v>18</v>
      </c>
      <c r="AF25" s="6">
        <v>19</v>
      </c>
      <c r="AG25" s="6">
        <v>20</v>
      </c>
      <c r="AH25" s="6">
        <v>21</v>
      </c>
      <c r="AI25" s="6">
        <v>22</v>
      </c>
      <c r="AJ25" s="6">
        <v>23</v>
      </c>
      <c r="AK25" s="6">
        <v>24</v>
      </c>
      <c r="AL25" s="6">
        <v>25</v>
      </c>
      <c r="AM25" s="6">
        <v>26</v>
      </c>
      <c r="AN25" s="6">
        <v>27</v>
      </c>
      <c r="AO25" s="6">
        <v>28</v>
      </c>
      <c r="AP25" s="6">
        <v>29</v>
      </c>
      <c r="AQ25" s="6">
        <v>30</v>
      </c>
      <c r="AR25" s="6">
        <v>31</v>
      </c>
      <c r="AS25" s="6">
        <v>32</v>
      </c>
      <c r="AT25" s="6">
        <v>33</v>
      </c>
      <c r="AU25" s="6">
        <v>34</v>
      </c>
      <c r="AV25" s="6">
        <v>35</v>
      </c>
      <c r="AW25" s="6">
        <v>36</v>
      </c>
      <c r="AX25" s="6">
        <v>37</v>
      </c>
      <c r="AY25" s="6">
        <v>38</v>
      </c>
      <c r="AZ25" s="6">
        <v>39</v>
      </c>
      <c r="BA25" s="6">
        <v>40</v>
      </c>
      <c r="BB25" s="6">
        <v>41</v>
      </c>
      <c r="BC25" s="6">
        <v>42</v>
      </c>
      <c r="BD25" s="6">
        <v>43</v>
      </c>
      <c r="BE25" s="6">
        <v>44</v>
      </c>
      <c r="BF25" s="6">
        <v>45</v>
      </c>
      <c r="BG25" s="6">
        <v>46</v>
      </c>
      <c r="BH25" s="6">
        <v>47</v>
      </c>
      <c r="BI25" s="6">
        <v>48</v>
      </c>
      <c r="BJ25" s="6">
        <v>49</v>
      </c>
      <c r="BK25" s="6">
        <v>50</v>
      </c>
      <c r="BL25" s="6">
        <v>51</v>
      </c>
      <c r="BM25" s="6">
        <v>52</v>
      </c>
    </row>
    <row r="26" spans="1:65" ht="15.75" customHeight="1" x14ac:dyDescent="0.25">
      <c r="B26" s="3" t="s">
        <v>17</v>
      </c>
      <c r="Y26" s="12"/>
    </row>
    <row r="27" spans="1:65" ht="15.75" customHeight="1" x14ac:dyDescent="0.3">
      <c r="A27" s="3" t="s">
        <v>18</v>
      </c>
      <c r="B27" s="8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1</v>
      </c>
      <c r="O27" s="3">
        <v>0</v>
      </c>
      <c r="P27" s="3">
        <v>1</v>
      </c>
      <c r="Q27" s="3">
        <v>1</v>
      </c>
      <c r="R27" s="3">
        <v>1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1</v>
      </c>
      <c r="BA27" s="3">
        <v>1</v>
      </c>
      <c r="BB27" s="3">
        <v>1</v>
      </c>
      <c r="BC27" s="3">
        <v>1</v>
      </c>
      <c r="BD27" s="3">
        <v>1</v>
      </c>
      <c r="BE27" s="3">
        <v>1</v>
      </c>
      <c r="BF27" s="3">
        <v>1</v>
      </c>
      <c r="BG27" s="3">
        <v>1</v>
      </c>
      <c r="BH27" s="3">
        <v>1</v>
      </c>
      <c r="BI27" s="3">
        <v>1</v>
      </c>
      <c r="BJ27" s="3">
        <v>1</v>
      </c>
      <c r="BK27" s="3">
        <v>1</v>
      </c>
      <c r="BL27" s="3">
        <v>1</v>
      </c>
      <c r="BM27" s="3">
        <v>1</v>
      </c>
    </row>
    <row r="28" spans="1:65" ht="15.75" customHeight="1" x14ac:dyDescent="0.25">
      <c r="B28" s="9">
        <f>(-1)^B27</f>
        <v>1</v>
      </c>
      <c r="C28" s="3">
        <f t="shared" ref="C28:M28" si="4">C27*2^C25</f>
        <v>1024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  <c r="I28" s="3">
        <f t="shared" si="4"/>
        <v>0</v>
      </c>
      <c r="J28" s="3">
        <f t="shared" si="4"/>
        <v>0</v>
      </c>
      <c r="K28" s="3">
        <f t="shared" si="4"/>
        <v>0</v>
      </c>
      <c r="L28" s="3">
        <f t="shared" si="4"/>
        <v>2</v>
      </c>
      <c r="M28" s="3">
        <f t="shared" si="4"/>
        <v>1</v>
      </c>
      <c r="N28" s="3">
        <f t="shared" ref="N28:BM28" si="5">N27*(1/2)^N25</f>
        <v>0.5</v>
      </c>
      <c r="O28" s="3">
        <f t="shared" si="5"/>
        <v>0</v>
      </c>
      <c r="P28" s="3">
        <f t="shared" si="5"/>
        <v>0.125</v>
      </c>
      <c r="Q28" s="3">
        <f t="shared" si="5"/>
        <v>6.25E-2</v>
      </c>
      <c r="R28" s="3">
        <f t="shared" si="5"/>
        <v>3.125E-2</v>
      </c>
      <c r="S28" s="3">
        <f t="shared" si="5"/>
        <v>0</v>
      </c>
      <c r="T28" s="3">
        <f t="shared" si="5"/>
        <v>0</v>
      </c>
      <c r="U28" s="3">
        <f t="shared" si="5"/>
        <v>3.90625E-3</v>
      </c>
      <c r="V28" s="3">
        <f t="shared" si="5"/>
        <v>0</v>
      </c>
      <c r="W28" s="3">
        <f t="shared" si="5"/>
        <v>0</v>
      </c>
      <c r="X28" s="3">
        <f t="shared" si="5"/>
        <v>0</v>
      </c>
      <c r="Y28" s="3">
        <f t="shared" si="5"/>
        <v>0</v>
      </c>
      <c r="Z28" s="13">
        <f t="shared" si="5"/>
        <v>1.220703125E-4</v>
      </c>
      <c r="AA28" s="14">
        <f t="shared" si="5"/>
        <v>6.103515625E-5</v>
      </c>
      <c r="AB28" s="14">
        <f t="shared" si="5"/>
        <v>3.0517578125E-5</v>
      </c>
      <c r="AC28" s="14">
        <f t="shared" si="5"/>
        <v>1.52587890625E-5</v>
      </c>
      <c r="AD28" s="14">
        <f t="shared" si="5"/>
        <v>7.62939453125E-6</v>
      </c>
      <c r="AE28" s="14">
        <f t="shared" si="5"/>
        <v>3.814697265625E-6</v>
      </c>
      <c r="AF28" s="14">
        <f t="shared" si="5"/>
        <v>1.9073486328125E-6</v>
      </c>
      <c r="AG28" s="14">
        <f t="shared" si="5"/>
        <v>9.5367431640625E-7</v>
      </c>
      <c r="AH28" s="14">
        <f t="shared" si="5"/>
        <v>4.76837158203125E-7</v>
      </c>
      <c r="AI28" s="14">
        <f t="shared" si="5"/>
        <v>2.384185791015625E-7</v>
      </c>
      <c r="AJ28" s="14">
        <f t="shared" si="5"/>
        <v>1.1920928955078125E-7</v>
      </c>
      <c r="AK28" s="14">
        <f t="shared" si="5"/>
        <v>5.9604644775390625E-8</v>
      </c>
      <c r="AL28" s="14">
        <f t="shared" si="5"/>
        <v>2.9802322387695313E-8</v>
      </c>
      <c r="AM28" s="14">
        <f t="shared" si="5"/>
        <v>1.4901161193847656E-8</v>
      </c>
      <c r="AN28" s="14">
        <f t="shared" si="5"/>
        <v>7.4505805969238281E-9</v>
      </c>
      <c r="AO28" s="14">
        <f t="shared" si="5"/>
        <v>3.7252902984619141E-9</v>
      </c>
      <c r="AP28" s="14">
        <f t="shared" si="5"/>
        <v>1.862645149230957E-9</v>
      </c>
      <c r="AQ28" s="14">
        <f t="shared" si="5"/>
        <v>9.3132257461547852E-10</v>
      </c>
      <c r="AR28" s="14">
        <f t="shared" si="5"/>
        <v>4.6566128730773926E-10</v>
      </c>
      <c r="AS28" s="14">
        <f t="shared" si="5"/>
        <v>2.3283064365386963E-10</v>
      </c>
      <c r="AT28" s="14">
        <f t="shared" si="5"/>
        <v>1.1641532182693481E-10</v>
      </c>
      <c r="AU28" s="14">
        <f t="shared" si="5"/>
        <v>5.8207660913467407E-11</v>
      </c>
      <c r="AV28" s="14">
        <f t="shared" si="5"/>
        <v>2.9103830456733704E-11</v>
      </c>
      <c r="AW28" s="14">
        <f t="shared" si="5"/>
        <v>1.4551915228366852E-11</v>
      </c>
      <c r="AX28" s="14">
        <f t="shared" si="5"/>
        <v>7.2759576141834259E-12</v>
      </c>
      <c r="AY28" s="14">
        <f t="shared" si="5"/>
        <v>3.637978807091713E-12</v>
      </c>
      <c r="AZ28" s="14">
        <f t="shared" si="5"/>
        <v>1.8189894035458565E-12</v>
      </c>
      <c r="BA28" s="14">
        <f t="shared" si="5"/>
        <v>9.0949470177292824E-13</v>
      </c>
      <c r="BB28" s="14">
        <f t="shared" si="5"/>
        <v>4.5474735088646412E-13</v>
      </c>
      <c r="BC28" s="14">
        <f t="shared" si="5"/>
        <v>2.2737367544323206E-13</v>
      </c>
      <c r="BD28" s="14">
        <f t="shared" si="5"/>
        <v>1.1368683772161603E-13</v>
      </c>
      <c r="BE28" s="14">
        <f t="shared" si="5"/>
        <v>5.6843418860808015E-14</v>
      </c>
      <c r="BF28" s="14">
        <f t="shared" si="5"/>
        <v>2.8421709430404007E-14</v>
      </c>
      <c r="BG28" s="14">
        <f t="shared" si="5"/>
        <v>1.4210854715202004E-14</v>
      </c>
      <c r="BH28" s="14">
        <f t="shared" si="5"/>
        <v>7.1054273576010019E-15</v>
      </c>
      <c r="BI28" s="14">
        <f t="shared" si="5"/>
        <v>3.5527136788005009E-15</v>
      </c>
      <c r="BJ28" s="14">
        <f t="shared" si="5"/>
        <v>1.7763568394002505E-15</v>
      </c>
      <c r="BK28" s="14">
        <f t="shared" si="5"/>
        <v>8.8817841970012523E-16</v>
      </c>
      <c r="BL28" s="14">
        <f t="shared" si="5"/>
        <v>4.4408920985006262E-16</v>
      </c>
      <c r="BM28" s="14">
        <f t="shared" si="5"/>
        <v>2.2204460492503131E-16</v>
      </c>
    </row>
    <row r="29" spans="1:65" ht="15.75" customHeight="1" x14ac:dyDescent="0.25">
      <c r="F29" s="44">
        <f>SUM(C28:M28)</f>
        <v>1027</v>
      </c>
      <c r="G29" s="43"/>
      <c r="P29" s="3" t="s">
        <v>20</v>
      </c>
      <c r="Q29" s="56">
        <f>SUM(N28:BM28)</f>
        <v>0.72290039062499978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65" ht="15.75" customHeight="1" x14ac:dyDescent="0.3">
      <c r="A30" s="10" t="s">
        <v>21</v>
      </c>
      <c r="B30" s="45">
        <f>(-1)^B27*2^(F29-1023)*(1+Q29)</f>
        <v>27.566406249999996</v>
      </c>
      <c r="C30" s="46"/>
      <c r="D30" s="46"/>
      <c r="E30" s="46"/>
      <c r="F30" s="47"/>
    </row>
    <row r="31" spans="1:65" ht="15.75" customHeight="1" x14ac:dyDescent="0.25"/>
    <row r="32" spans="1:65" ht="15.75" customHeight="1" x14ac:dyDescent="0.25">
      <c r="N32" s="3" t="s">
        <v>25</v>
      </c>
      <c r="Q32" s="3">
        <v>7.8</v>
      </c>
    </row>
    <row r="33" spans="3:17" ht="15.75" customHeight="1" x14ac:dyDescent="0.25">
      <c r="N33" s="3" t="s">
        <v>26</v>
      </c>
      <c r="Q33" s="3" t="s">
        <v>27</v>
      </c>
    </row>
    <row r="34" spans="3:17" ht="15.75" customHeight="1" x14ac:dyDescent="0.25">
      <c r="C34" s="3">
        <v>10001</v>
      </c>
      <c r="N34" s="3" t="s">
        <v>28</v>
      </c>
      <c r="Q34" s="3" t="s">
        <v>29</v>
      </c>
    </row>
    <row r="35" spans="3:17" ht="15.75" customHeight="1" x14ac:dyDescent="0.25">
      <c r="C35" s="3">
        <f>BIN2DEC(C34)</f>
        <v>17</v>
      </c>
    </row>
    <row r="36" spans="3:17" ht="15.75" customHeight="1" x14ac:dyDescent="0.25"/>
    <row r="37" spans="3:17" ht="15.75" customHeight="1" x14ac:dyDescent="0.25"/>
    <row r="38" spans="3:17" ht="15.75" customHeight="1" x14ac:dyDescent="0.25"/>
    <row r="39" spans="3:17" ht="15.75" customHeight="1" x14ac:dyDescent="0.25"/>
    <row r="40" spans="3:17" ht="15.75" customHeight="1" x14ac:dyDescent="0.25"/>
    <row r="41" spans="3:17" ht="15.75" customHeight="1" x14ac:dyDescent="0.25"/>
    <row r="42" spans="3:17" ht="15.75" customHeight="1" x14ac:dyDescent="0.25"/>
    <row r="43" spans="3:17" ht="15.75" customHeight="1" x14ac:dyDescent="0.25"/>
    <row r="44" spans="3:17" ht="15.75" customHeight="1" x14ac:dyDescent="0.25"/>
    <row r="45" spans="3:17" ht="15.75" customHeight="1" x14ac:dyDescent="0.25"/>
    <row r="46" spans="3:17" ht="15.75" customHeight="1" x14ac:dyDescent="0.25"/>
    <row r="47" spans="3:17" ht="15.75" customHeight="1" x14ac:dyDescent="0.25"/>
    <row r="48" spans="3:17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mergeCells count="9">
    <mergeCell ref="F29:G29"/>
    <mergeCell ref="B30:F30"/>
    <mergeCell ref="F7:G7"/>
    <mergeCell ref="Q7:V7"/>
    <mergeCell ref="B8:F8"/>
    <mergeCell ref="F18:G18"/>
    <mergeCell ref="Q18:AB18"/>
    <mergeCell ref="B19:F19"/>
    <mergeCell ref="Q29:AC29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AE1D4-A5E8-48B7-B79B-9030F65A4953}">
  <dimension ref="A1:BM1000"/>
  <sheetViews>
    <sheetView tabSelected="1" workbookViewId="0">
      <selection activeCell="H5" sqref="H5"/>
    </sheetView>
  </sheetViews>
  <sheetFormatPr baseColWidth="10" defaultColWidth="10.5703125" defaultRowHeight="15" x14ac:dyDescent="0.25"/>
  <cols>
    <col min="1" max="1" width="11" customWidth="1"/>
    <col min="2" max="2" width="12" customWidth="1"/>
    <col min="6" max="6" width="14" customWidth="1"/>
  </cols>
  <sheetData>
    <row r="1" spans="1:65" x14ac:dyDescent="0.25">
      <c r="B1" s="3" t="s">
        <v>12</v>
      </c>
      <c r="C1" s="5"/>
      <c r="D1" s="5"/>
      <c r="E1" s="5"/>
      <c r="F1" s="5"/>
      <c r="G1" s="5" t="s">
        <v>13</v>
      </c>
      <c r="H1" s="5"/>
      <c r="I1" s="5"/>
      <c r="J1" s="5"/>
      <c r="K1" s="5"/>
      <c r="L1" s="5"/>
      <c r="M1" s="5"/>
      <c r="N1" s="6"/>
      <c r="O1" s="6"/>
      <c r="P1" s="6"/>
      <c r="Q1" s="6"/>
      <c r="R1" s="6"/>
      <c r="S1" s="6"/>
      <c r="T1" s="6"/>
      <c r="U1" s="6" t="s">
        <v>14</v>
      </c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x14ac:dyDescent="0.25">
      <c r="A2" s="3" t="s">
        <v>15</v>
      </c>
      <c r="B2" s="7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6">
        <v>13</v>
      </c>
      <c r="O2" s="6">
        <v>14</v>
      </c>
      <c r="P2" s="6">
        <v>15</v>
      </c>
      <c r="Q2" s="6">
        <v>16</v>
      </c>
      <c r="R2" s="6">
        <v>17</v>
      </c>
      <c r="S2" s="6">
        <v>18</v>
      </c>
      <c r="T2" s="6">
        <v>19</v>
      </c>
      <c r="U2" s="6">
        <v>20</v>
      </c>
      <c r="V2" s="6">
        <v>21</v>
      </c>
      <c r="W2" s="6">
        <v>22</v>
      </c>
      <c r="X2" s="6">
        <v>23</v>
      </c>
      <c r="Y2" s="6">
        <v>24</v>
      </c>
      <c r="Z2" s="6">
        <v>25</v>
      </c>
      <c r="AA2" s="6">
        <v>26</v>
      </c>
      <c r="AB2" s="6">
        <v>27</v>
      </c>
      <c r="AC2" s="6">
        <v>28</v>
      </c>
      <c r="AD2" s="6">
        <v>29</v>
      </c>
      <c r="AE2" s="6">
        <v>30</v>
      </c>
      <c r="AF2" s="6">
        <v>31</v>
      </c>
      <c r="AG2" s="6">
        <v>32</v>
      </c>
      <c r="AH2" s="6">
        <v>33</v>
      </c>
      <c r="AI2" s="6">
        <v>34</v>
      </c>
      <c r="AJ2" s="6">
        <v>35</v>
      </c>
      <c r="AK2" s="6">
        <v>36</v>
      </c>
      <c r="AL2" s="6">
        <v>37</v>
      </c>
      <c r="AM2" s="6">
        <v>38</v>
      </c>
      <c r="AN2" s="6">
        <v>39</v>
      </c>
      <c r="AO2" s="6">
        <v>40</v>
      </c>
      <c r="AP2" s="6">
        <v>41</v>
      </c>
      <c r="AQ2" s="6">
        <v>42</v>
      </c>
      <c r="AR2" s="6">
        <v>43</v>
      </c>
      <c r="AS2" s="6">
        <v>44</v>
      </c>
      <c r="AT2" s="6">
        <v>45</v>
      </c>
      <c r="AU2" s="6">
        <v>46</v>
      </c>
      <c r="AV2" s="6">
        <v>47</v>
      </c>
      <c r="AW2" s="6">
        <v>48</v>
      </c>
      <c r="AX2" s="6">
        <v>49</v>
      </c>
      <c r="AY2" s="6">
        <v>50</v>
      </c>
      <c r="AZ2" s="6">
        <v>51</v>
      </c>
      <c r="BA2" s="6">
        <v>52</v>
      </c>
      <c r="BB2" s="6">
        <v>53</v>
      </c>
      <c r="BC2" s="6">
        <v>54</v>
      </c>
      <c r="BD2" s="6">
        <v>55</v>
      </c>
      <c r="BE2" s="6">
        <v>56</v>
      </c>
      <c r="BF2" s="6">
        <v>57</v>
      </c>
      <c r="BG2" s="6">
        <v>58</v>
      </c>
      <c r="BH2" s="6">
        <v>59</v>
      </c>
      <c r="BI2" s="6">
        <v>60</v>
      </c>
      <c r="BJ2" s="6">
        <v>61</v>
      </c>
      <c r="BK2" s="6">
        <v>62</v>
      </c>
      <c r="BL2" s="6">
        <v>63</v>
      </c>
      <c r="BM2" s="6">
        <v>64</v>
      </c>
    </row>
    <row r="3" spans="1:65" x14ac:dyDescent="0.25">
      <c r="A3" s="3" t="s">
        <v>16</v>
      </c>
      <c r="B3" s="7"/>
      <c r="C3" s="5">
        <v>10</v>
      </c>
      <c r="D3" s="5">
        <v>9</v>
      </c>
      <c r="E3" s="5">
        <v>8</v>
      </c>
      <c r="F3" s="5">
        <v>7</v>
      </c>
      <c r="G3" s="5">
        <v>6</v>
      </c>
      <c r="H3" s="5">
        <v>5</v>
      </c>
      <c r="I3" s="5">
        <v>4</v>
      </c>
      <c r="J3" s="5">
        <v>3</v>
      </c>
      <c r="K3" s="5">
        <v>2</v>
      </c>
      <c r="L3" s="5">
        <v>1</v>
      </c>
      <c r="M3" s="5">
        <v>0</v>
      </c>
      <c r="N3" s="6">
        <v>1</v>
      </c>
      <c r="O3" s="6">
        <v>2</v>
      </c>
      <c r="P3" s="6">
        <v>3</v>
      </c>
      <c r="Q3" s="6">
        <v>4</v>
      </c>
      <c r="R3" s="6">
        <v>5</v>
      </c>
      <c r="S3" s="6">
        <v>6</v>
      </c>
      <c r="T3" s="6">
        <v>7</v>
      </c>
      <c r="U3" s="6">
        <v>8</v>
      </c>
      <c r="V3" s="6">
        <v>9</v>
      </c>
      <c r="W3" s="6">
        <v>10</v>
      </c>
      <c r="X3" s="6">
        <v>11</v>
      </c>
      <c r="Y3" s="6">
        <v>12</v>
      </c>
      <c r="Z3" s="6">
        <v>13</v>
      </c>
      <c r="AA3" s="6">
        <v>14</v>
      </c>
      <c r="AB3" s="6">
        <v>15</v>
      </c>
      <c r="AC3" s="6">
        <v>16</v>
      </c>
      <c r="AD3" s="6">
        <v>17</v>
      </c>
      <c r="AE3" s="6">
        <v>18</v>
      </c>
      <c r="AF3" s="6">
        <v>19</v>
      </c>
      <c r="AG3" s="6">
        <v>20</v>
      </c>
      <c r="AH3" s="6">
        <v>21</v>
      </c>
      <c r="AI3" s="6">
        <v>22</v>
      </c>
      <c r="AJ3" s="6">
        <v>23</v>
      </c>
      <c r="AK3" s="6">
        <v>24</v>
      </c>
      <c r="AL3" s="6">
        <v>25</v>
      </c>
      <c r="AM3" s="6">
        <v>26</v>
      </c>
      <c r="AN3" s="6">
        <v>27</v>
      </c>
      <c r="AO3" s="6">
        <v>28</v>
      </c>
      <c r="AP3" s="6">
        <v>29</v>
      </c>
      <c r="AQ3" s="6">
        <v>30</v>
      </c>
      <c r="AR3" s="6">
        <v>31</v>
      </c>
      <c r="AS3" s="6">
        <v>32</v>
      </c>
      <c r="AT3" s="6">
        <v>33</v>
      </c>
      <c r="AU3" s="6">
        <v>34</v>
      </c>
      <c r="AV3" s="6">
        <v>35</v>
      </c>
      <c r="AW3" s="6">
        <v>36</v>
      </c>
      <c r="AX3" s="6">
        <v>37</v>
      </c>
      <c r="AY3" s="6">
        <v>38</v>
      </c>
      <c r="AZ3" s="6">
        <v>39</v>
      </c>
      <c r="BA3" s="6">
        <v>40</v>
      </c>
      <c r="BB3" s="6">
        <v>41</v>
      </c>
      <c r="BC3" s="6">
        <v>42</v>
      </c>
      <c r="BD3" s="6">
        <v>43</v>
      </c>
      <c r="BE3" s="6">
        <v>44</v>
      </c>
      <c r="BF3" s="6">
        <v>45</v>
      </c>
      <c r="BG3" s="6">
        <v>46</v>
      </c>
      <c r="BH3" s="6">
        <v>47</v>
      </c>
      <c r="BI3" s="6">
        <v>48</v>
      </c>
      <c r="BJ3" s="6">
        <v>49</v>
      </c>
      <c r="BK3" s="6">
        <v>50</v>
      </c>
      <c r="BL3" s="6">
        <v>51</v>
      </c>
      <c r="BM3" s="6">
        <v>52</v>
      </c>
    </row>
    <row r="4" spans="1:65" x14ac:dyDescent="0.25">
      <c r="B4" s="3" t="s">
        <v>17</v>
      </c>
    </row>
    <row r="5" spans="1:65" ht="18.75" x14ac:dyDescent="0.3">
      <c r="A5" s="59" t="s">
        <v>18</v>
      </c>
      <c r="B5" s="60">
        <v>0</v>
      </c>
      <c r="C5" s="59">
        <v>0</v>
      </c>
      <c r="D5" s="59">
        <v>1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59">
        <v>1</v>
      </c>
      <c r="L5" s="59">
        <v>1</v>
      </c>
      <c r="M5" s="59">
        <v>1</v>
      </c>
      <c r="N5" s="59">
        <v>0</v>
      </c>
      <c r="O5" s="59">
        <v>0</v>
      </c>
      <c r="P5" s="59">
        <v>0</v>
      </c>
      <c r="Q5" s="59">
        <v>0</v>
      </c>
      <c r="R5" s="59">
        <v>0</v>
      </c>
      <c r="S5" s="59">
        <v>0</v>
      </c>
      <c r="T5" s="59">
        <v>0</v>
      </c>
      <c r="U5" s="59">
        <v>0</v>
      </c>
      <c r="V5" s="59">
        <v>0</v>
      </c>
      <c r="W5" s="59">
        <v>0</v>
      </c>
      <c r="X5" s="59">
        <v>0</v>
      </c>
      <c r="Y5" s="59">
        <v>0</v>
      </c>
      <c r="Z5" s="59">
        <v>0</v>
      </c>
      <c r="AA5" s="59">
        <v>0</v>
      </c>
      <c r="AB5" s="59">
        <v>0</v>
      </c>
      <c r="AC5" s="59">
        <v>0</v>
      </c>
      <c r="AD5" s="59">
        <v>0</v>
      </c>
      <c r="AE5" s="59">
        <v>0</v>
      </c>
      <c r="AF5" s="59">
        <v>0</v>
      </c>
      <c r="AG5" s="59">
        <v>0</v>
      </c>
      <c r="AH5" s="59">
        <v>0</v>
      </c>
      <c r="AI5" s="59">
        <v>0</v>
      </c>
      <c r="AJ5" s="59">
        <v>0</v>
      </c>
      <c r="AK5" s="59">
        <v>0</v>
      </c>
      <c r="AL5" s="59">
        <v>0</v>
      </c>
      <c r="AM5" s="59">
        <v>0</v>
      </c>
      <c r="AN5" s="59">
        <v>0</v>
      </c>
      <c r="AO5" s="59">
        <v>0</v>
      </c>
      <c r="AP5" s="59">
        <v>0</v>
      </c>
      <c r="AQ5" s="59">
        <v>0</v>
      </c>
      <c r="AR5" s="59">
        <v>0</v>
      </c>
      <c r="AS5" s="59">
        <v>0</v>
      </c>
      <c r="AT5" s="59">
        <v>0</v>
      </c>
      <c r="AU5" s="59">
        <v>0</v>
      </c>
      <c r="AV5" s="59">
        <v>0</v>
      </c>
      <c r="AW5" s="59">
        <v>0</v>
      </c>
      <c r="AX5" s="59">
        <v>0</v>
      </c>
      <c r="AY5" s="59">
        <v>0</v>
      </c>
      <c r="AZ5" s="59">
        <v>0</v>
      </c>
      <c r="BA5" s="59">
        <v>0</v>
      </c>
      <c r="BB5" s="59">
        <v>0</v>
      </c>
      <c r="BC5" s="59">
        <v>0</v>
      </c>
      <c r="BD5" s="59">
        <v>0</v>
      </c>
      <c r="BE5" s="59">
        <v>0</v>
      </c>
      <c r="BF5" s="59">
        <v>0</v>
      </c>
      <c r="BG5" s="59">
        <v>0</v>
      </c>
      <c r="BH5" s="59">
        <v>0</v>
      </c>
      <c r="BI5" s="59">
        <v>0</v>
      </c>
      <c r="BJ5" s="59">
        <v>0</v>
      </c>
      <c r="BK5" s="59">
        <v>0</v>
      </c>
      <c r="BL5" s="59">
        <v>0</v>
      </c>
      <c r="BM5" s="59">
        <v>0</v>
      </c>
    </row>
    <row r="6" spans="1:65" x14ac:dyDescent="0.25">
      <c r="B6" s="9">
        <f>(-1)^B5</f>
        <v>1</v>
      </c>
      <c r="C6" s="3">
        <f t="shared" ref="C6:M6" si="0">C5*2^C3</f>
        <v>0</v>
      </c>
      <c r="D6" s="3">
        <f t="shared" si="0"/>
        <v>512</v>
      </c>
      <c r="E6" s="3">
        <f t="shared" si="0"/>
        <v>256</v>
      </c>
      <c r="F6" s="3">
        <f t="shared" si="0"/>
        <v>128</v>
      </c>
      <c r="G6" s="3">
        <f t="shared" si="0"/>
        <v>64</v>
      </c>
      <c r="H6" s="3">
        <f t="shared" si="0"/>
        <v>32</v>
      </c>
      <c r="I6" s="3">
        <f t="shared" si="0"/>
        <v>16</v>
      </c>
      <c r="J6" s="3">
        <f t="shared" si="0"/>
        <v>8</v>
      </c>
      <c r="K6" s="3">
        <f t="shared" si="0"/>
        <v>4</v>
      </c>
      <c r="L6" s="3">
        <f t="shared" si="0"/>
        <v>2</v>
      </c>
      <c r="M6" s="3">
        <f t="shared" si="0"/>
        <v>1</v>
      </c>
      <c r="N6" s="3">
        <v>0</v>
      </c>
      <c r="O6" s="3">
        <f t="shared" ref="N6:BM6" si="1">O5*(1/2)^O3</f>
        <v>0</v>
      </c>
      <c r="P6" s="3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0</v>
      </c>
      <c r="T6" s="3">
        <f t="shared" si="1"/>
        <v>0</v>
      </c>
      <c r="U6" s="3">
        <f t="shared" si="1"/>
        <v>0</v>
      </c>
      <c r="V6" s="3">
        <f t="shared" si="1"/>
        <v>0</v>
      </c>
      <c r="W6" s="3">
        <f t="shared" si="1"/>
        <v>0</v>
      </c>
      <c r="X6" s="3">
        <f t="shared" si="1"/>
        <v>0</v>
      </c>
      <c r="Y6" s="3">
        <f t="shared" si="1"/>
        <v>0</v>
      </c>
      <c r="Z6" s="3">
        <f t="shared" si="1"/>
        <v>0</v>
      </c>
      <c r="AA6" s="3">
        <f t="shared" si="1"/>
        <v>0</v>
      </c>
      <c r="AB6" s="3">
        <f t="shared" si="1"/>
        <v>0</v>
      </c>
      <c r="AC6" s="3">
        <f t="shared" si="1"/>
        <v>0</v>
      </c>
      <c r="AD6" s="3">
        <f t="shared" si="1"/>
        <v>0</v>
      </c>
      <c r="AE6" s="3">
        <f t="shared" si="1"/>
        <v>0</v>
      </c>
      <c r="AF6" s="3">
        <f t="shared" si="1"/>
        <v>0</v>
      </c>
      <c r="AG6" s="3">
        <f t="shared" si="1"/>
        <v>0</v>
      </c>
      <c r="AH6" s="3">
        <f t="shared" si="1"/>
        <v>0</v>
      </c>
      <c r="AI6" s="3">
        <f t="shared" si="1"/>
        <v>0</v>
      </c>
      <c r="AJ6" s="3">
        <f t="shared" si="1"/>
        <v>0</v>
      </c>
      <c r="AK6" s="3">
        <f t="shared" si="1"/>
        <v>0</v>
      </c>
      <c r="AL6" s="3">
        <f t="shared" si="1"/>
        <v>0</v>
      </c>
      <c r="AM6" s="3">
        <f t="shared" si="1"/>
        <v>0</v>
      </c>
      <c r="AN6" s="3">
        <f t="shared" si="1"/>
        <v>0</v>
      </c>
      <c r="AO6" s="3">
        <f t="shared" si="1"/>
        <v>0</v>
      </c>
      <c r="AP6" s="3">
        <f t="shared" si="1"/>
        <v>0</v>
      </c>
      <c r="AQ6" s="3">
        <f t="shared" si="1"/>
        <v>0</v>
      </c>
      <c r="AR6" s="3">
        <f t="shared" si="1"/>
        <v>0</v>
      </c>
      <c r="AS6" s="3">
        <f t="shared" si="1"/>
        <v>0</v>
      </c>
      <c r="AT6" s="3">
        <f t="shared" si="1"/>
        <v>0</v>
      </c>
      <c r="AU6" s="3">
        <f t="shared" si="1"/>
        <v>0</v>
      </c>
      <c r="AV6" s="3">
        <f t="shared" si="1"/>
        <v>0</v>
      </c>
      <c r="AW6" s="3">
        <f t="shared" si="1"/>
        <v>0</v>
      </c>
      <c r="AX6" s="3">
        <f t="shared" si="1"/>
        <v>0</v>
      </c>
      <c r="AY6" s="3">
        <f t="shared" si="1"/>
        <v>0</v>
      </c>
      <c r="AZ6" s="3">
        <f t="shared" si="1"/>
        <v>0</v>
      </c>
      <c r="BA6" s="3">
        <f t="shared" si="1"/>
        <v>0</v>
      </c>
      <c r="BB6" s="3">
        <f t="shared" si="1"/>
        <v>0</v>
      </c>
      <c r="BC6" s="3">
        <f t="shared" si="1"/>
        <v>0</v>
      </c>
      <c r="BD6" s="3">
        <f t="shared" si="1"/>
        <v>0</v>
      </c>
      <c r="BE6" s="3">
        <f t="shared" si="1"/>
        <v>0</v>
      </c>
      <c r="BF6" s="3">
        <f t="shared" si="1"/>
        <v>0</v>
      </c>
      <c r="BG6" s="3">
        <f t="shared" si="1"/>
        <v>0</v>
      </c>
      <c r="BH6" s="3">
        <f t="shared" si="1"/>
        <v>0</v>
      </c>
      <c r="BI6" s="3">
        <f t="shared" si="1"/>
        <v>0</v>
      </c>
      <c r="BJ6" s="3">
        <f t="shared" si="1"/>
        <v>0</v>
      </c>
      <c r="BK6" s="3">
        <f t="shared" si="1"/>
        <v>0</v>
      </c>
      <c r="BL6" s="3">
        <f t="shared" si="1"/>
        <v>0</v>
      </c>
      <c r="BM6" s="3">
        <f t="shared" si="1"/>
        <v>0</v>
      </c>
    </row>
    <row r="7" spans="1:65" x14ac:dyDescent="0.25">
      <c r="E7" s="3" t="s">
        <v>19</v>
      </c>
      <c r="F7" s="44">
        <f>SUM(C6:M6)</f>
        <v>1023</v>
      </c>
      <c r="G7" s="43"/>
      <c r="P7" s="3" t="s">
        <v>20</v>
      </c>
      <c r="Q7" s="48">
        <f>SUM(N6:BM6)</f>
        <v>0</v>
      </c>
      <c r="R7" s="43"/>
      <c r="S7" s="43"/>
      <c r="T7" s="43"/>
      <c r="U7" s="43"/>
      <c r="V7" s="43"/>
    </row>
    <row r="8" spans="1:65" ht="21" x14ac:dyDescent="0.35">
      <c r="A8" s="10" t="s">
        <v>21</v>
      </c>
      <c r="B8" s="49">
        <f>(-1)^B5*2^(F7-1023)*(1+Q7)</f>
        <v>1</v>
      </c>
      <c r="C8" s="49"/>
      <c r="D8" s="49"/>
      <c r="E8" s="49"/>
      <c r="F8" s="49"/>
      <c r="G8" s="49"/>
      <c r="H8" s="49"/>
      <c r="J8" s="11" t="s">
        <v>22</v>
      </c>
    </row>
    <row r="11" spans="1:65" x14ac:dyDescent="0.25">
      <c r="B11" s="3"/>
    </row>
    <row r="12" spans="1:65" x14ac:dyDescent="0.25">
      <c r="B12" s="3" t="s">
        <v>12</v>
      </c>
      <c r="C12" s="5"/>
      <c r="D12" s="5"/>
      <c r="E12" s="5"/>
      <c r="F12" s="5"/>
      <c r="G12" s="5" t="s">
        <v>13</v>
      </c>
      <c r="H12" s="5"/>
      <c r="I12" s="5"/>
      <c r="J12" s="5"/>
      <c r="K12" s="5"/>
      <c r="L12" s="5"/>
      <c r="M12" s="5"/>
      <c r="N12" s="6"/>
      <c r="O12" s="6"/>
      <c r="P12" s="6"/>
      <c r="Q12" s="6"/>
      <c r="R12" s="6"/>
      <c r="S12" s="6"/>
      <c r="T12" s="6"/>
      <c r="U12" s="6" t="s">
        <v>14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x14ac:dyDescent="0.25">
      <c r="A13" s="3" t="s">
        <v>15</v>
      </c>
      <c r="B13" s="7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6">
        <v>13</v>
      </c>
      <c r="O13" s="6">
        <v>14</v>
      </c>
      <c r="P13" s="6">
        <v>15</v>
      </c>
      <c r="Q13" s="6">
        <v>16</v>
      </c>
      <c r="R13" s="6">
        <v>17</v>
      </c>
      <c r="S13" s="6">
        <v>18</v>
      </c>
      <c r="T13" s="6">
        <v>19</v>
      </c>
      <c r="U13" s="6">
        <v>20</v>
      </c>
      <c r="V13" s="6">
        <v>21</v>
      </c>
      <c r="W13" s="6">
        <v>22</v>
      </c>
      <c r="X13" s="6">
        <v>23</v>
      </c>
      <c r="Y13" s="6">
        <v>24</v>
      </c>
      <c r="Z13" s="6">
        <v>25</v>
      </c>
      <c r="AA13" s="6">
        <v>26</v>
      </c>
      <c r="AB13" s="6">
        <v>27</v>
      </c>
      <c r="AC13" s="6">
        <v>28</v>
      </c>
      <c r="AD13" s="6">
        <v>29</v>
      </c>
      <c r="AE13" s="6">
        <v>30</v>
      </c>
      <c r="AF13" s="6">
        <v>31</v>
      </c>
      <c r="AG13" s="6">
        <v>32</v>
      </c>
      <c r="AH13" s="6">
        <v>33</v>
      </c>
      <c r="AI13" s="6">
        <v>34</v>
      </c>
      <c r="AJ13" s="6">
        <v>35</v>
      </c>
      <c r="AK13" s="6">
        <v>36</v>
      </c>
      <c r="AL13" s="6">
        <v>37</v>
      </c>
      <c r="AM13" s="6">
        <v>38</v>
      </c>
      <c r="AN13" s="6">
        <v>39</v>
      </c>
      <c r="AO13" s="6">
        <v>40</v>
      </c>
      <c r="AP13" s="6">
        <v>41</v>
      </c>
      <c r="AQ13" s="6">
        <v>42</v>
      </c>
      <c r="AR13" s="6">
        <v>43</v>
      </c>
      <c r="AS13" s="6">
        <v>44</v>
      </c>
      <c r="AT13" s="6">
        <v>45</v>
      </c>
      <c r="AU13" s="6">
        <v>46</v>
      </c>
      <c r="AV13" s="6">
        <v>47</v>
      </c>
      <c r="AW13" s="6">
        <v>48</v>
      </c>
      <c r="AX13" s="6">
        <v>49</v>
      </c>
      <c r="AY13" s="6">
        <v>50</v>
      </c>
      <c r="AZ13" s="6">
        <v>51</v>
      </c>
      <c r="BA13" s="6">
        <v>52</v>
      </c>
      <c r="BB13" s="6">
        <v>53</v>
      </c>
      <c r="BC13" s="6">
        <v>54</v>
      </c>
      <c r="BD13" s="6">
        <v>55</v>
      </c>
      <c r="BE13" s="6">
        <v>56</v>
      </c>
      <c r="BF13" s="6">
        <v>57</v>
      </c>
      <c r="BG13" s="6">
        <v>58</v>
      </c>
      <c r="BH13" s="6">
        <v>59</v>
      </c>
      <c r="BI13" s="6">
        <v>60</v>
      </c>
      <c r="BJ13" s="6">
        <v>61</v>
      </c>
      <c r="BK13" s="6">
        <v>62</v>
      </c>
      <c r="BL13" s="6">
        <v>63</v>
      </c>
      <c r="BM13" s="6">
        <v>64</v>
      </c>
    </row>
    <row r="14" spans="1:65" x14ac:dyDescent="0.25">
      <c r="A14" s="3" t="s">
        <v>16</v>
      </c>
      <c r="B14" s="7"/>
      <c r="C14" s="5">
        <v>10</v>
      </c>
      <c r="D14" s="5">
        <v>9</v>
      </c>
      <c r="E14" s="5">
        <v>8</v>
      </c>
      <c r="F14" s="5">
        <v>7</v>
      </c>
      <c r="G14" s="5">
        <v>6</v>
      </c>
      <c r="H14" s="5">
        <v>5</v>
      </c>
      <c r="I14" s="5">
        <v>4</v>
      </c>
      <c r="J14" s="5">
        <v>3</v>
      </c>
      <c r="K14" s="5">
        <v>2</v>
      </c>
      <c r="L14" s="5">
        <v>1</v>
      </c>
      <c r="M14" s="5">
        <v>0</v>
      </c>
      <c r="N14" s="6">
        <v>1</v>
      </c>
      <c r="O14" s="6">
        <v>2</v>
      </c>
      <c r="P14" s="6">
        <v>3</v>
      </c>
      <c r="Q14" s="6">
        <v>4</v>
      </c>
      <c r="R14" s="6">
        <v>5</v>
      </c>
      <c r="S14" s="6">
        <v>6</v>
      </c>
      <c r="T14" s="6">
        <v>7</v>
      </c>
      <c r="U14" s="6">
        <v>8</v>
      </c>
      <c r="V14" s="6">
        <v>9</v>
      </c>
      <c r="W14" s="6">
        <v>10</v>
      </c>
      <c r="X14" s="6">
        <v>11</v>
      </c>
      <c r="Y14" s="6">
        <v>12</v>
      </c>
      <c r="Z14" s="6">
        <v>13</v>
      </c>
      <c r="AA14" s="6">
        <v>14</v>
      </c>
      <c r="AB14" s="6">
        <v>15</v>
      </c>
      <c r="AC14" s="6">
        <v>16</v>
      </c>
      <c r="AD14" s="6">
        <v>17</v>
      </c>
      <c r="AE14" s="6">
        <v>18</v>
      </c>
      <c r="AF14" s="6">
        <v>19</v>
      </c>
      <c r="AG14" s="6">
        <v>20</v>
      </c>
      <c r="AH14" s="6">
        <v>21</v>
      </c>
      <c r="AI14" s="6">
        <v>22</v>
      </c>
      <c r="AJ14" s="6">
        <v>23</v>
      </c>
      <c r="AK14" s="6">
        <v>24</v>
      </c>
      <c r="AL14" s="6">
        <v>25</v>
      </c>
      <c r="AM14" s="6">
        <v>26</v>
      </c>
      <c r="AN14" s="6">
        <v>27</v>
      </c>
      <c r="AO14" s="6">
        <v>28</v>
      </c>
      <c r="AP14" s="6">
        <v>29</v>
      </c>
      <c r="AQ14" s="6">
        <v>30</v>
      </c>
      <c r="AR14" s="6">
        <v>31</v>
      </c>
      <c r="AS14" s="6">
        <v>32</v>
      </c>
      <c r="AT14" s="6">
        <v>33</v>
      </c>
      <c r="AU14" s="6">
        <v>34</v>
      </c>
      <c r="AV14" s="6">
        <v>35</v>
      </c>
      <c r="AW14" s="6">
        <v>36</v>
      </c>
      <c r="AX14" s="6">
        <v>37</v>
      </c>
      <c r="AY14" s="6">
        <v>38</v>
      </c>
      <c r="AZ14" s="6">
        <v>39</v>
      </c>
      <c r="BA14" s="6">
        <v>40</v>
      </c>
      <c r="BB14" s="6">
        <v>41</v>
      </c>
      <c r="BC14" s="6">
        <v>42</v>
      </c>
      <c r="BD14" s="6">
        <v>43</v>
      </c>
      <c r="BE14" s="6">
        <v>44</v>
      </c>
      <c r="BF14" s="6">
        <v>45</v>
      </c>
      <c r="BG14" s="6">
        <v>46</v>
      </c>
      <c r="BH14" s="6">
        <v>47</v>
      </c>
      <c r="BI14" s="6">
        <v>48</v>
      </c>
      <c r="BJ14" s="6">
        <v>49</v>
      </c>
      <c r="BK14" s="6">
        <v>50</v>
      </c>
      <c r="BL14" s="6">
        <v>51</v>
      </c>
      <c r="BM14" s="6">
        <v>52</v>
      </c>
    </row>
    <row r="15" spans="1:65" x14ac:dyDescent="0.25">
      <c r="B15" s="3" t="s">
        <v>17</v>
      </c>
    </row>
    <row r="16" spans="1:65" ht="18.75" x14ac:dyDescent="0.3">
      <c r="A16" s="59" t="s">
        <v>18</v>
      </c>
      <c r="B16" s="60">
        <v>0</v>
      </c>
      <c r="C16" s="59">
        <v>1</v>
      </c>
      <c r="D16" s="59"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59">
        <v>0</v>
      </c>
      <c r="S16" s="59">
        <v>0</v>
      </c>
      <c r="T16" s="59">
        <v>0</v>
      </c>
      <c r="U16" s="59">
        <v>0</v>
      </c>
      <c r="V16" s="59">
        <v>0</v>
      </c>
      <c r="W16" s="59">
        <v>0</v>
      </c>
      <c r="X16" s="59">
        <v>0</v>
      </c>
      <c r="Y16" s="59">
        <v>0</v>
      </c>
      <c r="Z16" s="59">
        <v>0</v>
      </c>
      <c r="AA16" s="59">
        <v>0</v>
      </c>
      <c r="AB16" s="59">
        <v>0</v>
      </c>
      <c r="AC16" s="59">
        <v>0</v>
      </c>
      <c r="AD16" s="59">
        <v>0</v>
      </c>
      <c r="AE16" s="59">
        <v>0</v>
      </c>
      <c r="AF16" s="59">
        <v>0</v>
      </c>
      <c r="AG16" s="59">
        <v>0</v>
      </c>
      <c r="AH16" s="59">
        <v>0</v>
      </c>
      <c r="AI16" s="59">
        <v>0</v>
      </c>
      <c r="AJ16" s="59">
        <v>0</v>
      </c>
      <c r="AK16" s="59">
        <v>0</v>
      </c>
      <c r="AL16" s="59">
        <v>0</v>
      </c>
      <c r="AM16" s="59">
        <v>0</v>
      </c>
      <c r="AN16" s="59">
        <v>0</v>
      </c>
      <c r="AO16" s="59">
        <v>0</v>
      </c>
      <c r="AP16" s="59">
        <v>0</v>
      </c>
      <c r="AQ16" s="59">
        <v>0</v>
      </c>
      <c r="AR16" s="59">
        <v>0</v>
      </c>
      <c r="AS16" s="59">
        <v>0</v>
      </c>
      <c r="AT16" s="59">
        <v>0</v>
      </c>
      <c r="AU16" s="59">
        <v>0</v>
      </c>
      <c r="AV16" s="59">
        <v>0</v>
      </c>
      <c r="AW16" s="59">
        <v>0</v>
      </c>
      <c r="AX16" s="59">
        <v>0</v>
      </c>
      <c r="AY16" s="59">
        <v>0</v>
      </c>
      <c r="AZ16" s="59">
        <v>0</v>
      </c>
      <c r="BA16" s="59">
        <v>0</v>
      </c>
      <c r="BB16" s="59">
        <v>0</v>
      </c>
      <c r="BC16" s="59">
        <v>0</v>
      </c>
      <c r="BD16" s="59">
        <v>0</v>
      </c>
      <c r="BE16" s="59">
        <v>0</v>
      </c>
      <c r="BF16" s="59">
        <v>0</v>
      </c>
      <c r="BG16" s="59">
        <v>0</v>
      </c>
      <c r="BH16" s="59">
        <v>0</v>
      </c>
      <c r="BI16" s="59">
        <v>0</v>
      </c>
      <c r="BJ16" s="59">
        <v>0</v>
      </c>
      <c r="BK16" s="59">
        <v>0</v>
      </c>
      <c r="BL16" s="59">
        <v>0</v>
      </c>
      <c r="BM16" s="59">
        <v>0</v>
      </c>
    </row>
    <row r="17" spans="1:65" x14ac:dyDescent="0.25">
      <c r="B17" s="9">
        <f>(-1)^B16</f>
        <v>1</v>
      </c>
      <c r="C17" s="3">
        <f t="shared" ref="C17:M17" si="2">C16*2^C14</f>
        <v>1024</v>
      </c>
      <c r="D17" s="3">
        <f t="shared" si="2"/>
        <v>0</v>
      </c>
      <c r="E17" s="3">
        <f t="shared" si="2"/>
        <v>0</v>
      </c>
      <c r="F17" s="3">
        <f t="shared" si="2"/>
        <v>0</v>
      </c>
      <c r="G17" s="3">
        <f t="shared" si="2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3">
        <f t="shared" ref="N17:BM17" si="3">N16*(1/2)^N14</f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3">
        <f t="shared" si="3"/>
        <v>0</v>
      </c>
      <c r="S17" s="3">
        <f t="shared" si="3"/>
        <v>0</v>
      </c>
      <c r="T17" s="3">
        <f t="shared" si="3"/>
        <v>0</v>
      </c>
      <c r="U17" s="3">
        <f t="shared" si="3"/>
        <v>0</v>
      </c>
      <c r="V17" s="3">
        <f t="shared" si="3"/>
        <v>0</v>
      </c>
      <c r="W17" s="3">
        <f t="shared" si="3"/>
        <v>0</v>
      </c>
      <c r="X17" s="3">
        <f t="shared" si="3"/>
        <v>0</v>
      </c>
      <c r="Y17" s="3">
        <f t="shared" si="3"/>
        <v>0</v>
      </c>
      <c r="Z17" s="3">
        <f t="shared" si="3"/>
        <v>0</v>
      </c>
      <c r="AA17" s="3">
        <f t="shared" si="3"/>
        <v>0</v>
      </c>
      <c r="AB17" s="3">
        <f t="shared" si="3"/>
        <v>0</v>
      </c>
      <c r="AC17" s="3">
        <f t="shared" si="3"/>
        <v>0</v>
      </c>
      <c r="AD17" s="3">
        <f t="shared" si="3"/>
        <v>0</v>
      </c>
      <c r="AE17" s="3">
        <f t="shared" si="3"/>
        <v>0</v>
      </c>
      <c r="AF17" s="3">
        <f t="shared" si="3"/>
        <v>0</v>
      </c>
      <c r="AG17" s="3">
        <f t="shared" si="3"/>
        <v>0</v>
      </c>
      <c r="AH17" s="3">
        <f t="shared" si="3"/>
        <v>0</v>
      </c>
      <c r="AI17" s="3">
        <f t="shared" si="3"/>
        <v>0</v>
      </c>
      <c r="AJ17" s="3">
        <f t="shared" si="3"/>
        <v>0</v>
      </c>
      <c r="AK17" s="3">
        <f t="shared" si="3"/>
        <v>0</v>
      </c>
      <c r="AL17" s="3">
        <f t="shared" si="3"/>
        <v>0</v>
      </c>
      <c r="AM17" s="3">
        <f t="shared" si="3"/>
        <v>0</v>
      </c>
      <c r="AN17" s="3">
        <f t="shared" si="3"/>
        <v>0</v>
      </c>
      <c r="AO17" s="3">
        <f t="shared" si="3"/>
        <v>0</v>
      </c>
      <c r="AP17" s="3">
        <f t="shared" si="3"/>
        <v>0</v>
      </c>
      <c r="AQ17" s="3">
        <f t="shared" si="3"/>
        <v>0</v>
      </c>
      <c r="AR17" s="3">
        <f t="shared" si="3"/>
        <v>0</v>
      </c>
      <c r="AS17" s="3">
        <f t="shared" si="3"/>
        <v>0</v>
      </c>
      <c r="AT17" s="3">
        <f t="shared" si="3"/>
        <v>0</v>
      </c>
      <c r="AU17" s="3">
        <f t="shared" si="3"/>
        <v>0</v>
      </c>
      <c r="AV17" s="3">
        <f t="shared" si="3"/>
        <v>0</v>
      </c>
      <c r="AW17" s="3">
        <f t="shared" si="3"/>
        <v>0</v>
      </c>
      <c r="AX17" s="3">
        <f t="shared" si="3"/>
        <v>0</v>
      </c>
      <c r="AY17" s="3">
        <f t="shared" si="3"/>
        <v>0</v>
      </c>
      <c r="AZ17" s="3">
        <f t="shared" si="3"/>
        <v>0</v>
      </c>
      <c r="BA17" s="3">
        <f t="shared" si="3"/>
        <v>0</v>
      </c>
      <c r="BB17" s="3">
        <f t="shared" si="3"/>
        <v>0</v>
      </c>
      <c r="BC17" s="3">
        <f t="shared" si="3"/>
        <v>0</v>
      </c>
      <c r="BD17" s="3">
        <f t="shared" si="3"/>
        <v>0</v>
      </c>
      <c r="BE17" s="3">
        <f t="shared" si="3"/>
        <v>0</v>
      </c>
      <c r="BF17" s="3">
        <f t="shared" si="3"/>
        <v>0</v>
      </c>
      <c r="BG17" s="3">
        <f t="shared" si="3"/>
        <v>0</v>
      </c>
      <c r="BH17" s="3">
        <f t="shared" si="3"/>
        <v>0</v>
      </c>
      <c r="BI17" s="3">
        <f t="shared" si="3"/>
        <v>0</v>
      </c>
      <c r="BJ17" s="3">
        <f t="shared" si="3"/>
        <v>0</v>
      </c>
      <c r="BK17" s="3">
        <f t="shared" si="3"/>
        <v>0</v>
      </c>
      <c r="BL17" s="3">
        <f t="shared" si="3"/>
        <v>0</v>
      </c>
      <c r="BM17" s="3">
        <f t="shared" si="3"/>
        <v>0</v>
      </c>
    </row>
    <row r="18" spans="1:65" x14ac:dyDescent="0.25">
      <c r="F18" s="44">
        <f>SUM(C17:M17)</f>
        <v>1024</v>
      </c>
      <c r="G18" s="43"/>
      <c r="P18" s="3" t="s">
        <v>20</v>
      </c>
      <c r="Q18" s="52">
        <f>SUM(N17:BM17)</f>
        <v>0</v>
      </c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65" ht="18.75" x14ac:dyDescent="0.3">
      <c r="A19" s="10" t="s">
        <v>21</v>
      </c>
      <c r="B19" s="53">
        <f>(-1)^B16*2^(F18-1023)*(1+Q18)</f>
        <v>2</v>
      </c>
      <c r="C19" s="54"/>
      <c r="D19" s="54"/>
      <c r="E19" s="54"/>
      <c r="F19" s="55"/>
    </row>
    <row r="21" spans="1:65" ht="15.75" customHeight="1" x14ac:dyDescent="0.25"/>
    <row r="22" spans="1:65" ht="15.75" customHeight="1" x14ac:dyDescent="0.25">
      <c r="B22" s="3" t="s">
        <v>24</v>
      </c>
    </row>
    <row r="23" spans="1:65" ht="15.75" customHeight="1" x14ac:dyDescent="0.25">
      <c r="B23" s="3" t="s">
        <v>12</v>
      </c>
      <c r="C23" s="5"/>
      <c r="D23" s="5"/>
      <c r="E23" s="5"/>
      <c r="F23" s="5"/>
      <c r="G23" s="5" t="s">
        <v>13</v>
      </c>
      <c r="H23" s="5"/>
      <c r="I23" s="5"/>
      <c r="J23" s="5"/>
      <c r="K23" s="5"/>
      <c r="L23" s="5"/>
      <c r="M23" s="5"/>
      <c r="N23" s="6"/>
      <c r="O23" s="6"/>
      <c r="P23" s="6"/>
      <c r="Q23" s="6"/>
      <c r="R23" s="6"/>
      <c r="S23" s="6"/>
      <c r="T23" s="6"/>
      <c r="U23" s="6" t="s">
        <v>14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5.75" customHeight="1" x14ac:dyDescent="0.25">
      <c r="A24" s="3" t="s">
        <v>15</v>
      </c>
      <c r="B24" s="7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6">
        <v>13</v>
      </c>
      <c r="O24" s="6">
        <v>14</v>
      </c>
      <c r="P24" s="6">
        <v>15</v>
      </c>
      <c r="Q24" s="6">
        <v>16</v>
      </c>
      <c r="R24" s="6">
        <v>17</v>
      </c>
      <c r="S24" s="6">
        <v>18</v>
      </c>
      <c r="T24" s="6">
        <v>19</v>
      </c>
      <c r="U24" s="6">
        <v>20</v>
      </c>
      <c r="V24" s="6">
        <v>21</v>
      </c>
      <c r="W24" s="6">
        <v>22</v>
      </c>
      <c r="X24" s="6">
        <v>23</v>
      </c>
      <c r="Y24" s="6">
        <v>24</v>
      </c>
      <c r="Z24" s="6">
        <v>25</v>
      </c>
      <c r="AA24" s="6">
        <v>26</v>
      </c>
      <c r="AB24" s="6">
        <v>27</v>
      </c>
      <c r="AC24" s="6">
        <v>28</v>
      </c>
      <c r="AD24" s="6">
        <v>29</v>
      </c>
      <c r="AE24" s="6">
        <v>30</v>
      </c>
      <c r="AF24" s="6">
        <v>31</v>
      </c>
      <c r="AG24" s="6">
        <v>32</v>
      </c>
      <c r="AH24" s="6">
        <v>33</v>
      </c>
      <c r="AI24" s="6">
        <v>34</v>
      </c>
      <c r="AJ24" s="6">
        <v>35</v>
      </c>
      <c r="AK24" s="6">
        <v>36</v>
      </c>
      <c r="AL24" s="6">
        <v>37</v>
      </c>
      <c r="AM24" s="6">
        <v>38</v>
      </c>
      <c r="AN24" s="6">
        <v>39</v>
      </c>
      <c r="AO24" s="6">
        <v>40</v>
      </c>
      <c r="AP24" s="6">
        <v>41</v>
      </c>
      <c r="AQ24" s="6">
        <v>42</v>
      </c>
      <c r="AR24" s="6">
        <v>43</v>
      </c>
      <c r="AS24" s="6">
        <v>44</v>
      </c>
      <c r="AT24" s="6">
        <v>45</v>
      </c>
      <c r="AU24" s="6">
        <v>46</v>
      </c>
      <c r="AV24" s="6">
        <v>47</v>
      </c>
      <c r="AW24" s="6">
        <v>48</v>
      </c>
      <c r="AX24" s="6">
        <v>49</v>
      </c>
      <c r="AY24" s="6">
        <v>50</v>
      </c>
      <c r="AZ24" s="6">
        <v>51</v>
      </c>
      <c r="BA24" s="6">
        <v>52</v>
      </c>
      <c r="BB24" s="6">
        <v>53</v>
      </c>
      <c r="BC24" s="6">
        <v>54</v>
      </c>
      <c r="BD24" s="6">
        <v>55</v>
      </c>
      <c r="BE24" s="6">
        <v>56</v>
      </c>
      <c r="BF24" s="6">
        <v>57</v>
      </c>
      <c r="BG24" s="6">
        <v>58</v>
      </c>
      <c r="BH24" s="6">
        <v>59</v>
      </c>
      <c r="BI24" s="6">
        <v>60</v>
      </c>
      <c r="BJ24" s="6">
        <v>61</v>
      </c>
      <c r="BK24" s="6">
        <v>62</v>
      </c>
      <c r="BL24" s="6">
        <v>63</v>
      </c>
      <c r="BM24" s="6">
        <v>64</v>
      </c>
    </row>
    <row r="25" spans="1:65" ht="15.75" customHeight="1" x14ac:dyDescent="0.25">
      <c r="A25" s="3" t="s">
        <v>16</v>
      </c>
      <c r="B25" s="7"/>
      <c r="C25" s="5">
        <v>10</v>
      </c>
      <c r="D25" s="5">
        <v>9</v>
      </c>
      <c r="E25" s="5">
        <v>8</v>
      </c>
      <c r="F25" s="5">
        <v>7</v>
      </c>
      <c r="G25" s="5">
        <v>6</v>
      </c>
      <c r="H25" s="5">
        <v>5</v>
      </c>
      <c r="I25" s="5">
        <v>4</v>
      </c>
      <c r="J25" s="5">
        <v>3</v>
      </c>
      <c r="K25" s="5">
        <v>2</v>
      </c>
      <c r="L25" s="5">
        <v>1</v>
      </c>
      <c r="M25" s="5">
        <v>0</v>
      </c>
      <c r="N25" s="6">
        <v>1</v>
      </c>
      <c r="O25" s="6">
        <v>2</v>
      </c>
      <c r="P25" s="6">
        <v>3</v>
      </c>
      <c r="Q25" s="6">
        <v>4</v>
      </c>
      <c r="R25" s="6">
        <v>5</v>
      </c>
      <c r="S25" s="6">
        <v>6</v>
      </c>
      <c r="T25" s="6">
        <v>7</v>
      </c>
      <c r="U25" s="6">
        <v>8</v>
      </c>
      <c r="V25" s="6">
        <v>9</v>
      </c>
      <c r="W25" s="6">
        <v>10</v>
      </c>
      <c r="X25" s="6">
        <v>11</v>
      </c>
      <c r="Y25" s="6">
        <v>12</v>
      </c>
      <c r="Z25" s="6">
        <v>13</v>
      </c>
      <c r="AA25" s="6">
        <v>14</v>
      </c>
      <c r="AB25" s="6">
        <v>15</v>
      </c>
      <c r="AC25" s="6">
        <v>16</v>
      </c>
      <c r="AD25" s="6">
        <v>17</v>
      </c>
      <c r="AE25" s="6">
        <v>18</v>
      </c>
      <c r="AF25" s="6">
        <v>19</v>
      </c>
      <c r="AG25" s="6">
        <v>20</v>
      </c>
      <c r="AH25" s="6">
        <v>21</v>
      </c>
      <c r="AI25" s="6">
        <v>22</v>
      </c>
      <c r="AJ25" s="6">
        <v>23</v>
      </c>
      <c r="AK25" s="6">
        <v>24</v>
      </c>
      <c r="AL25" s="6">
        <v>25</v>
      </c>
      <c r="AM25" s="6">
        <v>26</v>
      </c>
      <c r="AN25" s="6">
        <v>27</v>
      </c>
      <c r="AO25" s="6">
        <v>28</v>
      </c>
      <c r="AP25" s="6">
        <v>29</v>
      </c>
      <c r="AQ25" s="6">
        <v>30</v>
      </c>
      <c r="AR25" s="6">
        <v>31</v>
      </c>
      <c r="AS25" s="6">
        <v>32</v>
      </c>
      <c r="AT25" s="6">
        <v>33</v>
      </c>
      <c r="AU25" s="6">
        <v>34</v>
      </c>
      <c r="AV25" s="6">
        <v>35</v>
      </c>
      <c r="AW25" s="6">
        <v>36</v>
      </c>
      <c r="AX25" s="6">
        <v>37</v>
      </c>
      <c r="AY25" s="6">
        <v>38</v>
      </c>
      <c r="AZ25" s="6">
        <v>39</v>
      </c>
      <c r="BA25" s="6">
        <v>40</v>
      </c>
      <c r="BB25" s="6">
        <v>41</v>
      </c>
      <c r="BC25" s="6">
        <v>42</v>
      </c>
      <c r="BD25" s="6">
        <v>43</v>
      </c>
      <c r="BE25" s="6">
        <v>44</v>
      </c>
      <c r="BF25" s="6">
        <v>45</v>
      </c>
      <c r="BG25" s="6">
        <v>46</v>
      </c>
      <c r="BH25" s="6">
        <v>47</v>
      </c>
      <c r="BI25" s="6">
        <v>48</v>
      </c>
      <c r="BJ25" s="6">
        <v>49</v>
      </c>
      <c r="BK25" s="6">
        <v>50</v>
      </c>
      <c r="BL25" s="6">
        <v>51</v>
      </c>
      <c r="BM25" s="6">
        <v>52</v>
      </c>
    </row>
    <row r="26" spans="1:65" ht="15.75" customHeight="1" x14ac:dyDescent="0.25">
      <c r="B26" s="3" t="s">
        <v>17</v>
      </c>
      <c r="Y26" s="12"/>
    </row>
    <row r="27" spans="1:65" ht="15.75" customHeight="1" x14ac:dyDescent="0.3">
      <c r="A27" s="3" t="s">
        <v>18</v>
      </c>
      <c r="B27" s="8">
        <v>0</v>
      </c>
      <c r="C27" s="3">
        <v>1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1</v>
      </c>
      <c r="O27" s="3">
        <v>0</v>
      </c>
      <c r="P27" s="3">
        <v>1</v>
      </c>
      <c r="Q27" s="3">
        <v>1</v>
      </c>
      <c r="R27" s="3">
        <v>1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1</v>
      </c>
      <c r="AA27" s="3">
        <v>1</v>
      </c>
      <c r="AB27" s="3">
        <v>1</v>
      </c>
      <c r="AC27" s="3">
        <v>1</v>
      </c>
      <c r="AD27" s="3">
        <v>1</v>
      </c>
      <c r="AE27" s="3">
        <v>1</v>
      </c>
      <c r="AF27" s="3">
        <v>1</v>
      </c>
      <c r="AG27" s="3">
        <v>1</v>
      </c>
      <c r="AH27" s="3">
        <v>1</v>
      </c>
      <c r="AI27" s="3">
        <v>1</v>
      </c>
      <c r="AJ27" s="3">
        <v>1</v>
      </c>
      <c r="AK27" s="3">
        <v>1</v>
      </c>
      <c r="AL27" s="3">
        <v>1</v>
      </c>
      <c r="AM27" s="3">
        <v>1</v>
      </c>
      <c r="AN27" s="3">
        <v>1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1</v>
      </c>
      <c r="AV27" s="3">
        <v>1</v>
      </c>
      <c r="AW27" s="3">
        <v>1</v>
      </c>
      <c r="AX27" s="3">
        <v>1</v>
      </c>
      <c r="AY27" s="3">
        <v>1</v>
      </c>
      <c r="AZ27" s="3">
        <v>1</v>
      </c>
      <c r="BA27" s="3">
        <v>1</v>
      </c>
      <c r="BB27" s="3">
        <v>1</v>
      </c>
      <c r="BC27" s="3">
        <v>1</v>
      </c>
      <c r="BD27" s="3">
        <v>1</v>
      </c>
      <c r="BE27" s="3">
        <v>1</v>
      </c>
      <c r="BF27" s="3">
        <v>1</v>
      </c>
      <c r="BG27" s="3">
        <v>1</v>
      </c>
      <c r="BH27" s="3">
        <v>1</v>
      </c>
      <c r="BI27" s="3">
        <v>1</v>
      </c>
      <c r="BJ27" s="3">
        <v>1</v>
      </c>
      <c r="BK27" s="3">
        <v>1</v>
      </c>
      <c r="BL27" s="3">
        <v>1</v>
      </c>
      <c r="BM27" s="3">
        <v>1</v>
      </c>
    </row>
    <row r="28" spans="1:65" ht="15.75" customHeight="1" x14ac:dyDescent="0.25">
      <c r="B28" s="9">
        <f>(-1)^B27</f>
        <v>1</v>
      </c>
      <c r="C28" s="3">
        <f t="shared" ref="C28:M28" si="4">C27*2^C25</f>
        <v>1024</v>
      </c>
      <c r="D28" s="3">
        <f t="shared" si="4"/>
        <v>0</v>
      </c>
      <c r="E28" s="3">
        <f t="shared" si="4"/>
        <v>0</v>
      </c>
      <c r="F28" s="3">
        <f t="shared" si="4"/>
        <v>0</v>
      </c>
      <c r="G28" s="3">
        <f t="shared" si="4"/>
        <v>0</v>
      </c>
      <c r="H28" s="3">
        <f t="shared" si="4"/>
        <v>0</v>
      </c>
      <c r="I28" s="3">
        <f t="shared" si="4"/>
        <v>0</v>
      </c>
      <c r="J28" s="3">
        <f t="shared" si="4"/>
        <v>0</v>
      </c>
      <c r="K28" s="3">
        <f t="shared" si="4"/>
        <v>0</v>
      </c>
      <c r="L28" s="3">
        <f t="shared" si="4"/>
        <v>2</v>
      </c>
      <c r="M28" s="3">
        <f t="shared" si="4"/>
        <v>1</v>
      </c>
      <c r="N28" s="3">
        <f t="shared" ref="N28:BM28" si="5">N27*(1/2)^N25</f>
        <v>0.5</v>
      </c>
      <c r="O28" s="3">
        <f t="shared" si="5"/>
        <v>0</v>
      </c>
      <c r="P28" s="3">
        <f t="shared" si="5"/>
        <v>0.125</v>
      </c>
      <c r="Q28" s="3">
        <f t="shared" si="5"/>
        <v>6.25E-2</v>
      </c>
      <c r="R28" s="3">
        <f t="shared" si="5"/>
        <v>3.125E-2</v>
      </c>
      <c r="S28" s="3">
        <f t="shared" si="5"/>
        <v>0</v>
      </c>
      <c r="T28" s="3">
        <f t="shared" si="5"/>
        <v>0</v>
      </c>
      <c r="U28" s="3">
        <f t="shared" si="5"/>
        <v>3.90625E-3</v>
      </c>
      <c r="V28" s="3">
        <f t="shared" si="5"/>
        <v>0</v>
      </c>
      <c r="W28" s="3">
        <f t="shared" si="5"/>
        <v>0</v>
      </c>
      <c r="X28" s="3">
        <f t="shared" si="5"/>
        <v>0</v>
      </c>
      <c r="Y28" s="3">
        <f t="shared" si="5"/>
        <v>0</v>
      </c>
      <c r="Z28" s="13">
        <f t="shared" si="5"/>
        <v>1.220703125E-4</v>
      </c>
      <c r="AA28" s="14">
        <f t="shared" si="5"/>
        <v>6.103515625E-5</v>
      </c>
      <c r="AB28" s="14">
        <f t="shared" si="5"/>
        <v>3.0517578125E-5</v>
      </c>
      <c r="AC28" s="14">
        <f t="shared" si="5"/>
        <v>1.52587890625E-5</v>
      </c>
      <c r="AD28" s="14">
        <f t="shared" si="5"/>
        <v>7.62939453125E-6</v>
      </c>
      <c r="AE28" s="14">
        <f t="shared" si="5"/>
        <v>3.814697265625E-6</v>
      </c>
      <c r="AF28" s="14">
        <f t="shared" si="5"/>
        <v>1.9073486328125E-6</v>
      </c>
      <c r="AG28" s="14">
        <f t="shared" si="5"/>
        <v>9.5367431640625E-7</v>
      </c>
      <c r="AH28" s="14">
        <f t="shared" si="5"/>
        <v>4.76837158203125E-7</v>
      </c>
      <c r="AI28" s="14">
        <f t="shared" si="5"/>
        <v>2.384185791015625E-7</v>
      </c>
      <c r="AJ28" s="14">
        <f t="shared" si="5"/>
        <v>1.1920928955078125E-7</v>
      </c>
      <c r="AK28" s="14">
        <f t="shared" si="5"/>
        <v>5.9604644775390625E-8</v>
      </c>
      <c r="AL28" s="14">
        <f t="shared" si="5"/>
        <v>2.9802322387695313E-8</v>
      </c>
      <c r="AM28" s="14">
        <f t="shared" si="5"/>
        <v>1.4901161193847656E-8</v>
      </c>
      <c r="AN28" s="14">
        <f t="shared" si="5"/>
        <v>7.4505805969238281E-9</v>
      </c>
      <c r="AO28" s="14">
        <f t="shared" si="5"/>
        <v>3.7252902984619141E-9</v>
      </c>
      <c r="AP28" s="14">
        <f t="shared" si="5"/>
        <v>1.862645149230957E-9</v>
      </c>
      <c r="AQ28" s="14">
        <f t="shared" si="5"/>
        <v>9.3132257461547852E-10</v>
      </c>
      <c r="AR28" s="14">
        <f t="shared" si="5"/>
        <v>4.6566128730773926E-10</v>
      </c>
      <c r="AS28" s="14">
        <f t="shared" si="5"/>
        <v>2.3283064365386963E-10</v>
      </c>
      <c r="AT28" s="14">
        <f t="shared" si="5"/>
        <v>1.1641532182693481E-10</v>
      </c>
      <c r="AU28" s="14">
        <f t="shared" si="5"/>
        <v>5.8207660913467407E-11</v>
      </c>
      <c r="AV28" s="14">
        <f t="shared" si="5"/>
        <v>2.9103830456733704E-11</v>
      </c>
      <c r="AW28" s="14">
        <f t="shared" si="5"/>
        <v>1.4551915228366852E-11</v>
      </c>
      <c r="AX28" s="14">
        <f t="shared" si="5"/>
        <v>7.2759576141834259E-12</v>
      </c>
      <c r="AY28" s="14">
        <f t="shared" si="5"/>
        <v>3.637978807091713E-12</v>
      </c>
      <c r="AZ28" s="14">
        <f t="shared" si="5"/>
        <v>1.8189894035458565E-12</v>
      </c>
      <c r="BA28" s="14">
        <f t="shared" si="5"/>
        <v>9.0949470177292824E-13</v>
      </c>
      <c r="BB28" s="14">
        <f t="shared" si="5"/>
        <v>4.5474735088646412E-13</v>
      </c>
      <c r="BC28" s="14">
        <f t="shared" si="5"/>
        <v>2.2737367544323206E-13</v>
      </c>
      <c r="BD28" s="14">
        <f t="shared" si="5"/>
        <v>1.1368683772161603E-13</v>
      </c>
      <c r="BE28" s="14">
        <f t="shared" si="5"/>
        <v>5.6843418860808015E-14</v>
      </c>
      <c r="BF28" s="14">
        <f t="shared" si="5"/>
        <v>2.8421709430404007E-14</v>
      </c>
      <c r="BG28" s="14">
        <f t="shared" si="5"/>
        <v>1.4210854715202004E-14</v>
      </c>
      <c r="BH28" s="14">
        <f t="shared" si="5"/>
        <v>7.1054273576010019E-15</v>
      </c>
      <c r="BI28" s="14">
        <f t="shared" si="5"/>
        <v>3.5527136788005009E-15</v>
      </c>
      <c r="BJ28" s="14">
        <f t="shared" si="5"/>
        <v>1.7763568394002505E-15</v>
      </c>
      <c r="BK28" s="14">
        <f t="shared" si="5"/>
        <v>8.8817841970012523E-16</v>
      </c>
      <c r="BL28" s="14">
        <f t="shared" si="5"/>
        <v>4.4408920985006262E-16</v>
      </c>
      <c r="BM28" s="14">
        <f t="shared" si="5"/>
        <v>2.2204460492503131E-16</v>
      </c>
    </row>
    <row r="29" spans="1:65" ht="15.75" customHeight="1" x14ac:dyDescent="0.25">
      <c r="F29" s="44">
        <f>SUM(C28:M28)</f>
        <v>1027</v>
      </c>
      <c r="G29" s="43"/>
      <c r="P29" s="3" t="s">
        <v>20</v>
      </c>
      <c r="Q29" s="56">
        <f>SUM(N28:BM28)</f>
        <v>0.72290039062499978</v>
      </c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65" ht="15.75" customHeight="1" x14ac:dyDescent="0.3">
      <c r="A30" s="10" t="s">
        <v>21</v>
      </c>
      <c r="B30" s="45">
        <f>(-1)^B27*2^(F29-1023)*(1+Q29)</f>
        <v>27.566406249999996</v>
      </c>
      <c r="C30" s="46"/>
      <c r="D30" s="46"/>
      <c r="E30" s="46"/>
      <c r="F30" s="47"/>
    </row>
    <row r="31" spans="1:65" ht="15.75" customHeight="1" x14ac:dyDescent="0.25"/>
    <row r="32" spans="1:65" ht="15.75" customHeight="1" x14ac:dyDescent="0.25">
      <c r="N32" s="3" t="s">
        <v>25</v>
      </c>
      <c r="Q32" s="3">
        <v>7.8</v>
      </c>
    </row>
    <row r="33" spans="3:17" ht="15.75" customHeight="1" x14ac:dyDescent="0.25">
      <c r="N33" s="3" t="s">
        <v>26</v>
      </c>
      <c r="Q33" s="3" t="s">
        <v>27</v>
      </c>
    </row>
    <row r="34" spans="3:17" ht="15.75" customHeight="1" x14ac:dyDescent="0.25">
      <c r="C34" s="3">
        <v>10001</v>
      </c>
      <c r="N34" s="3" t="s">
        <v>28</v>
      </c>
      <c r="Q34" s="3" t="s">
        <v>29</v>
      </c>
    </row>
    <row r="35" spans="3:17" ht="15.75" customHeight="1" x14ac:dyDescent="0.25">
      <c r="C35" s="3">
        <f>BIN2DEC(C34)</f>
        <v>17</v>
      </c>
    </row>
    <row r="36" spans="3:17" ht="15.75" customHeight="1" x14ac:dyDescent="0.25"/>
    <row r="37" spans="3:17" ht="15.75" customHeight="1" x14ac:dyDescent="0.25"/>
    <row r="38" spans="3:17" ht="15.75" customHeight="1" x14ac:dyDescent="0.25"/>
    <row r="39" spans="3:17" ht="15.75" customHeight="1" x14ac:dyDescent="0.25"/>
    <row r="40" spans="3:17" ht="15.75" customHeight="1" x14ac:dyDescent="0.25"/>
    <row r="41" spans="3:17" ht="15.75" customHeight="1" x14ac:dyDescent="0.25"/>
    <row r="42" spans="3:17" ht="15.75" customHeight="1" x14ac:dyDescent="0.25"/>
    <row r="43" spans="3:17" ht="15.75" customHeight="1" x14ac:dyDescent="0.25"/>
    <row r="44" spans="3:17" ht="15.75" customHeight="1" x14ac:dyDescent="0.25"/>
    <row r="45" spans="3:17" ht="15.75" customHeight="1" x14ac:dyDescent="0.25"/>
    <row r="46" spans="3:17" ht="15.75" customHeight="1" x14ac:dyDescent="0.25"/>
    <row r="47" spans="3:17" ht="15.75" customHeight="1" x14ac:dyDescent="0.25"/>
    <row r="48" spans="3:17" ht="15.75" customHeight="1" x14ac:dyDescent="0.25"/>
    <row r="49" customFormat="1" ht="15.75" customHeight="1" x14ac:dyDescent="0.25"/>
    <row r="50" customFormat="1" ht="15.75" customHeight="1" x14ac:dyDescent="0.25"/>
    <row r="51" customFormat="1" ht="15.75" customHeight="1" x14ac:dyDescent="0.25"/>
    <row r="52" customFormat="1" ht="15.75" customHeight="1" x14ac:dyDescent="0.25"/>
    <row r="53" customFormat="1" ht="15.75" customHeight="1" x14ac:dyDescent="0.25"/>
    <row r="54" customFormat="1" ht="15.75" customHeight="1" x14ac:dyDescent="0.25"/>
    <row r="55" customFormat="1" ht="15.75" customHeight="1" x14ac:dyDescent="0.25"/>
    <row r="56" customFormat="1" ht="15.75" customHeight="1" x14ac:dyDescent="0.25"/>
    <row r="57" customFormat="1" ht="15.75" customHeight="1" x14ac:dyDescent="0.25"/>
    <row r="58" customFormat="1" ht="15.75" customHeight="1" x14ac:dyDescent="0.25"/>
    <row r="59" customFormat="1" ht="15.75" customHeight="1" x14ac:dyDescent="0.25"/>
    <row r="60" customFormat="1" ht="15.75" customHeight="1" x14ac:dyDescent="0.25"/>
    <row r="61" customFormat="1" ht="15.75" customHeight="1" x14ac:dyDescent="0.25"/>
    <row r="62" customFormat="1" ht="15.75" customHeight="1" x14ac:dyDescent="0.25"/>
    <row r="63" customFormat="1" ht="15.75" customHeight="1" x14ac:dyDescent="0.25"/>
    <row r="64" customFormat="1" ht="15.75" customHeight="1" x14ac:dyDescent="0.25"/>
    <row r="65" customFormat="1" ht="15.75" customHeight="1" x14ac:dyDescent="0.25"/>
    <row r="66" customFormat="1" ht="15.75" customHeight="1" x14ac:dyDescent="0.25"/>
    <row r="67" customFormat="1" ht="15.75" customHeight="1" x14ac:dyDescent="0.25"/>
    <row r="68" customFormat="1" ht="15.75" customHeight="1" x14ac:dyDescent="0.25"/>
    <row r="69" customFormat="1" ht="15.75" customHeight="1" x14ac:dyDescent="0.25"/>
    <row r="70" customFormat="1" ht="15.75" customHeight="1" x14ac:dyDescent="0.25"/>
    <row r="71" customFormat="1" ht="15.75" customHeight="1" x14ac:dyDescent="0.25"/>
    <row r="72" customFormat="1" ht="15.75" customHeight="1" x14ac:dyDescent="0.25"/>
    <row r="73" customFormat="1" ht="15.75" customHeight="1" x14ac:dyDescent="0.25"/>
    <row r="74" customFormat="1" ht="15.75" customHeight="1" x14ac:dyDescent="0.25"/>
    <row r="75" customFormat="1" ht="15.75" customHeight="1" x14ac:dyDescent="0.25"/>
    <row r="76" customFormat="1" ht="15.75" customHeight="1" x14ac:dyDescent="0.25"/>
    <row r="77" customFormat="1" ht="15.75" customHeight="1" x14ac:dyDescent="0.25"/>
    <row r="78" customFormat="1" ht="15.75" customHeight="1" x14ac:dyDescent="0.25"/>
    <row r="79" customFormat="1" ht="15.75" customHeight="1" x14ac:dyDescent="0.25"/>
    <row r="80" customFormat="1" ht="15.75" customHeight="1" x14ac:dyDescent="0.25"/>
    <row r="81" customFormat="1" ht="15.75" customHeight="1" x14ac:dyDescent="0.25"/>
    <row r="82" customFormat="1" ht="15.75" customHeight="1" x14ac:dyDescent="0.25"/>
    <row r="83" customFormat="1" ht="15.75" customHeight="1" x14ac:dyDescent="0.25"/>
    <row r="84" customFormat="1" ht="15.75" customHeight="1" x14ac:dyDescent="0.25"/>
    <row r="85" customFormat="1" ht="15.75" customHeight="1" x14ac:dyDescent="0.25"/>
    <row r="86" customFormat="1" ht="15.75" customHeight="1" x14ac:dyDescent="0.25"/>
    <row r="87" customFormat="1" ht="15.75" customHeight="1" x14ac:dyDescent="0.25"/>
    <row r="88" customFormat="1" ht="15.75" customHeight="1" x14ac:dyDescent="0.25"/>
    <row r="89" customFormat="1" ht="15.75" customHeight="1" x14ac:dyDescent="0.25"/>
    <row r="90" customFormat="1" ht="15.75" customHeight="1" x14ac:dyDescent="0.25"/>
    <row r="91" customFormat="1" ht="15.75" customHeight="1" x14ac:dyDescent="0.25"/>
    <row r="92" customFormat="1" ht="15.75" customHeight="1" x14ac:dyDescent="0.25"/>
    <row r="93" customFormat="1" ht="15.75" customHeight="1" x14ac:dyDescent="0.25"/>
    <row r="94" customFormat="1" ht="15.75" customHeight="1" x14ac:dyDescent="0.25"/>
    <row r="95" customFormat="1" ht="15.75" customHeight="1" x14ac:dyDescent="0.25"/>
    <row r="96" customFormat="1" ht="15.75" customHeight="1" x14ac:dyDescent="0.25"/>
    <row r="97" customFormat="1" ht="15.75" customHeight="1" x14ac:dyDescent="0.25"/>
    <row r="98" customFormat="1" ht="15.75" customHeight="1" x14ac:dyDescent="0.25"/>
    <row r="99" customFormat="1" ht="15.75" customHeight="1" x14ac:dyDescent="0.25"/>
    <row r="100" customFormat="1" ht="15.75" customHeight="1" x14ac:dyDescent="0.25"/>
    <row r="101" customFormat="1" ht="15.75" customHeight="1" x14ac:dyDescent="0.25"/>
    <row r="102" customFormat="1" ht="15.75" customHeight="1" x14ac:dyDescent="0.25"/>
    <row r="103" customFormat="1" ht="15.75" customHeight="1" x14ac:dyDescent="0.25"/>
    <row r="104" customFormat="1" ht="15.75" customHeight="1" x14ac:dyDescent="0.25"/>
    <row r="105" customFormat="1" ht="15.75" customHeight="1" x14ac:dyDescent="0.25"/>
    <row r="106" customFormat="1" ht="15.75" customHeight="1" x14ac:dyDescent="0.25"/>
    <row r="107" customFormat="1" ht="15.75" customHeight="1" x14ac:dyDescent="0.25"/>
    <row r="108" customFormat="1" ht="15.75" customHeight="1" x14ac:dyDescent="0.25"/>
    <row r="109" customFormat="1" ht="15.75" customHeight="1" x14ac:dyDescent="0.25"/>
    <row r="110" customFormat="1" ht="15.75" customHeight="1" x14ac:dyDescent="0.25"/>
    <row r="111" customFormat="1" ht="15.75" customHeight="1" x14ac:dyDescent="0.25"/>
    <row r="112" customFormat="1" ht="15.75" customHeight="1" x14ac:dyDescent="0.25"/>
    <row r="113" customFormat="1" ht="15.75" customHeight="1" x14ac:dyDescent="0.25"/>
    <row r="114" customFormat="1" ht="15.75" customHeight="1" x14ac:dyDescent="0.25"/>
    <row r="115" customFormat="1" ht="15.75" customHeight="1" x14ac:dyDescent="0.25"/>
    <row r="116" customFormat="1" ht="15.75" customHeight="1" x14ac:dyDescent="0.25"/>
    <row r="117" customFormat="1" ht="15.75" customHeight="1" x14ac:dyDescent="0.25"/>
    <row r="118" customFormat="1" ht="15.75" customHeight="1" x14ac:dyDescent="0.25"/>
    <row r="119" customFormat="1" ht="15.75" customHeight="1" x14ac:dyDescent="0.25"/>
    <row r="120" customFormat="1" ht="15.75" customHeight="1" x14ac:dyDescent="0.25"/>
    <row r="121" customFormat="1" ht="15.75" customHeight="1" x14ac:dyDescent="0.25"/>
    <row r="122" customFormat="1" ht="15.75" customHeight="1" x14ac:dyDescent="0.25"/>
    <row r="123" customFormat="1" ht="15.75" customHeight="1" x14ac:dyDescent="0.25"/>
    <row r="124" customFormat="1" ht="15.75" customHeight="1" x14ac:dyDescent="0.25"/>
    <row r="125" customFormat="1" ht="15.75" customHeight="1" x14ac:dyDescent="0.25"/>
    <row r="126" customFormat="1" ht="15.75" customHeight="1" x14ac:dyDescent="0.25"/>
    <row r="127" customFormat="1" ht="15.75" customHeight="1" x14ac:dyDescent="0.25"/>
    <row r="128" customFormat="1" ht="15.75" customHeight="1" x14ac:dyDescent="0.25"/>
    <row r="129" customFormat="1" ht="15.75" customHeight="1" x14ac:dyDescent="0.25"/>
    <row r="130" customFormat="1" ht="15.75" customHeight="1" x14ac:dyDescent="0.25"/>
    <row r="131" customFormat="1" ht="15.75" customHeight="1" x14ac:dyDescent="0.25"/>
    <row r="132" customFormat="1" ht="15.75" customHeight="1" x14ac:dyDescent="0.25"/>
    <row r="133" customFormat="1" ht="15.75" customHeight="1" x14ac:dyDescent="0.25"/>
    <row r="134" customFormat="1" ht="15.75" customHeight="1" x14ac:dyDescent="0.25"/>
    <row r="135" customFormat="1" ht="15.75" customHeight="1" x14ac:dyDescent="0.25"/>
    <row r="136" customFormat="1" ht="15.75" customHeight="1" x14ac:dyDescent="0.25"/>
    <row r="137" customFormat="1" ht="15.75" customHeight="1" x14ac:dyDescent="0.25"/>
    <row r="138" customFormat="1" ht="15.75" customHeight="1" x14ac:dyDescent="0.25"/>
    <row r="139" customFormat="1" ht="15.75" customHeight="1" x14ac:dyDescent="0.25"/>
    <row r="140" customFormat="1" ht="15.75" customHeight="1" x14ac:dyDescent="0.25"/>
    <row r="141" customFormat="1" ht="15.75" customHeight="1" x14ac:dyDescent="0.25"/>
    <row r="142" customFormat="1" ht="15.75" customHeight="1" x14ac:dyDescent="0.25"/>
    <row r="143" customFormat="1" ht="15.75" customHeight="1" x14ac:dyDescent="0.25"/>
    <row r="144" customFormat="1" ht="15.75" customHeight="1" x14ac:dyDescent="0.25"/>
    <row r="145" customFormat="1" ht="15.75" customHeight="1" x14ac:dyDescent="0.25"/>
    <row r="146" customFormat="1" ht="15.75" customHeight="1" x14ac:dyDescent="0.25"/>
    <row r="147" customFormat="1" ht="15.75" customHeight="1" x14ac:dyDescent="0.25"/>
    <row r="148" customFormat="1" ht="15.75" customHeight="1" x14ac:dyDescent="0.25"/>
    <row r="149" customFormat="1" ht="15.75" customHeight="1" x14ac:dyDescent="0.25"/>
    <row r="150" customFormat="1" ht="15.75" customHeight="1" x14ac:dyDescent="0.25"/>
    <row r="151" customFormat="1" ht="15.75" customHeight="1" x14ac:dyDescent="0.25"/>
    <row r="152" customFormat="1" ht="15.75" customHeight="1" x14ac:dyDescent="0.25"/>
    <row r="153" customFormat="1" ht="15.75" customHeight="1" x14ac:dyDescent="0.25"/>
    <row r="154" customFormat="1" ht="15.75" customHeight="1" x14ac:dyDescent="0.25"/>
    <row r="155" customFormat="1" ht="15.75" customHeight="1" x14ac:dyDescent="0.25"/>
    <row r="156" customFormat="1" ht="15.75" customHeight="1" x14ac:dyDescent="0.25"/>
    <row r="157" customFormat="1" ht="15.75" customHeight="1" x14ac:dyDescent="0.25"/>
    <row r="158" customFormat="1" ht="15.75" customHeight="1" x14ac:dyDescent="0.25"/>
    <row r="159" customFormat="1" ht="15.75" customHeight="1" x14ac:dyDescent="0.25"/>
    <row r="160" customFormat="1" ht="15.75" customHeight="1" x14ac:dyDescent="0.25"/>
    <row r="161" customFormat="1" ht="15.75" customHeight="1" x14ac:dyDescent="0.25"/>
    <row r="162" customFormat="1" ht="15.75" customHeight="1" x14ac:dyDescent="0.25"/>
    <row r="163" customFormat="1" ht="15.75" customHeight="1" x14ac:dyDescent="0.25"/>
    <row r="164" customFormat="1" ht="15.75" customHeight="1" x14ac:dyDescent="0.25"/>
    <row r="165" customFormat="1" ht="15.75" customHeight="1" x14ac:dyDescent="0.25"/>
    <row r="166" customFormat="1" ht="15.75" customHeight="1" x14ac:dyDescent="0.25"/>
    <row r="167" customFormat="1" ht="15.75" customHeight="1" x14ac:dyDescent="0.25"/>
    <row r="168" customFormat="1" ht="15.75" customHeight="1" x14ac:dyDescent="0.25"/>
    <row r="169" customFormat="1" ht="15.75" customHeight="1" x14ac:dyDescent="0.25"/>
    <row r="170" customFormat="1" ht="15.75" customHeight="1" x14ac:dyDescent="0.25"/>
    <row r="171" customFormat="1" ht="15.75" customHeight="1" x14ac:dyDescent="0.25"/>
    <row r="172" customFormat="1" ht="15.75" customHeight="1" x14ac:dyDescent="0.25"/>
    <row r="173" customFormat="1" ht="15.75" customHeight="1" x14ac:dyDescent="0.25"/>
    <row r="174" customFormat="1" ht="15.75" customHeight="1" x14ac:dyDescent="0.25"/>
    <row r="175" customFormat="1" ht="15.75" customHeight="1" x14ac:dyDescent="0.25"/>
    <row r="176" customFormat="1" ht="15.75" customHeight="1" x14ac:dyDescent="0.25"/>
    <row r="177" customFormat="1" ht="15.75" customHeight="1" x14ac:dyDescent="0.25"/>
    <row r="178" customFormat="1" ht="15.75" customHeight="1" x14ac:dyDescent="0.25"/>
    <row r="179" customFormat="1" ht="15.75" customHeight="1" x14ac:dyDescent="0.25"/>
    <row r="180" customFormat="1" ht="15.75" customHeight="1" x14ac:dyDescent="0.25"/>
    <row r="181" customFormat="1" ht="15.75" customHeight="1" x14ac:dyDescent="0.25"/>
    <row r="182" customFormat="1" ht="15.75" customHeight="1" x14ac:dyDescent="0.25"/>
    <row r="183" customFormat="1" ht="15.75" customHeight="1" x14ac:dyDescent="0.25"/>
    <row r="184" customFormat="1" ht="15.75" customHeight="1" x14ac:dyDescent="0.25"/>
    <row r="185" customFormat="1" ht="15.75" customHeight="1" x14ac:dyDescent="0.25"/>
    <row r="186" customFormat="1" ht="15.75" customHeight="1" x14ac:dyDescent="0.25"/>
    <row r="187" customFormat="1" ht="15.75" customHeight="1" x14ac:dyDescent="0.25"/>
    <row r="188" customFormat="1" ht="15.75" customHeight="1" x14ac:dyDescent="0.25"/>
    <row r="189" customFormat="1" ht="15.75" customHeight="1" x14ac:dyDescent="0.25"/>
    <row r="190" customFormat="1" ht="15.75" customHeight="1" x14ac:dyDescent="0.25"/>
    <row r="191" customFormat="1" ht="15.75" customHeight="1" x14ac:dyDescent="0.25"/>
    <row r="192" customFormat="1" ht="15.75" customHeight="1" x14ac:dyDescent="0.25"/>
    <row r="193" customFormat="1" ht="15.75" customHeight="1" x14ac:dyDescent="0.25"/>
    <row r="194" customFormat="1" ht="15.75" customHeight="1" x14ac:dyDescent="0.25"/>
    <row r="195" customFormat="1" ht="15.75" customHeight="1" x14ac:dyDescent="0.25"/>
    <row r="196" customFormat="1" ht="15.75" customHeight="1" x14ac:dyDescent="0.25"/>
    <row r="197" customFormat="1" ht="15.75" customHeight="1" x14ac:dyDescent="0.25"/>
    <row r="198" customFormat="1" ht="15.75" customHeight="1" x14ac:dyDescent="0.25"/>
    <row r="199" customFormat="1" ht="15.75" customHeight="1" x14ac:dyDescent="0.25"/>
    <row r="200" customFormat="1" ht="15.75" customHeight="1" x14ac:dyDescent="0.25"/>
    <row r="201" customFormat="1" ht="15.75" customHeight="1" x14ac:dyDescent="0.25"/>
    <row r="202" customFormat="1" ht="15.75" customHeight="1" x14ac:dyDescent="0.25"/>
    <row r="203" customFormat="1" ht="15.75" customHeight="1" x14ac:dyDescent="0.25"/>
    <row r="204" customFormat="1" ht="15.75" customHeight="1" x14ac:dyDescent="0.25"/>
    <row r="205" customFormat="1" ht="15.75" customHeight="1" x14ac:dyDescent="0.25"/>
    <row r="206" customFormat="1" ht="15.75" customHeight="1" x14ac:dyDescent="0.25"/>
    <row r="207" customFormat="1" ht="15.75" customHeight="1" x14ac:dyDescent="0.25"/>
    <row r="208" customFormat="1" ht="15.75" customHeight="1" x14ac:dyDescent="0.25"/>
    <row r="209" customFormat="1" ht="15.75" customHeight="1" x14ac:dyDescent="0.25"/>
    <row r="210" customFormat="1" ht="15.75" customHeight="1" x14ac:dyDescent="0.25"/>
    <row r="211" customFormat="1" ht="15.75" customHeight="1" x14ac:dyDescent="0.25"/>
    <row r="212" customFormat="1" ht="15.75" customHeight="1" x14ac:dyDescent="0.25"/>
    <row r="213" customFormat="1" ht="15.75" customHeight="1" x14ac:dyDescent="0.25"/>
    <row r="214" customFormat="1" ht="15.75" customHeight="1" x14ac:dyDescent="0.25"/>
    <row r="215" customFormat="1" ht="15.75" customHeight="1" x14ac:dyDescent="0.25"/>
    <row r="216" customFormat="1" ht="15.75" customHeight="1" x14ac:dyDescent="0.25"/>
    <row r="217" customFormat="1" ht="15.75" customHeight="1" x14ac:dyDescent="0.25"/>
    <row r="218" customFormat="1" ht="15.75" customHeight="1" x14ac:dyDescent="0.25"/>
    <row r="219" customFormat="1" ht="15.75" customHeight="1" x14ac:dyDescent="0.25"/>
    <row r="220" customFormat="1" ht="15.75" customHeight="1" x14ac:dyDescent="0.25"/>
    <row r="221" customFormat="1" ht="15.75" customHeight="1" x14ac:dyDescent="0.25"/>
    <row r="222" customFormat="1" ht="15.75" customHeight="1" x14ac:dyDescent="0.25"/>
    <row r="223" customFormat="1" ht="15.75" customHeight="1" x14ac:dyDescent="0.25"/>
    <row r="224" customFormat="1" ht="15.75" customHeight="1" x14ac:dyDescent="0.25"/>
    <row r="225" customFormat="1" ht="15.75" customHeight="1" x14ac:dyDescent="0.25"/>
    <row r="226" customFormat="1" ht="15.75" customHeight="1" x14ac:dyDescent="0.25"/>
    <row r="227" customFormat="1" ht="15.75" customHeight="1" x14ac:dyDescent="0.25"/>
    <row r="228" customFormat="1" ht="15.75" customHeight="1" x14ac:dyDescent="0.25"/>
    <row r="229" customFormat="1" ht="15.75" customHeight="1" x14ac:dyDescent="0.25"/>
    <row r="230" customFormat="1" ht="15.75" customHeight="1" x14ac:dyDescent="0.25"/>
    <row r="231" customFormat="1" ht="15.75" customHeight="1" x14ac:dyDescent="0.25"/>
    <row r="232" customFormat="1" ht="15.75" customHeight="1" x14ac:dyDescent="0.25"/>
    <row r="233" customFormat="1" ht="15.75" customHeight="1" x14ac:dyDescent="0.25"/>
    <row r="234" customFormat="1" ht="15.75" customHeight="1" x14ac:dyDescent="0.25"/>
    <row r="235" customFormat="1" ht="15.75" customHeight="1" x14ac:dyDescent="0.25"/>
    <row r="236" customFormat="1" ht="15.75" customHeight="1" x14ac:dyDescent="0.25"/>
    <row r="237" customFormat="1" ht="15.75" customHeight="1" x14ac:dyDescent="0.25"/>
    <row r="238" customFormat="1" ht="15.75" customHeight="1" x14ac:dyDescent="0.25"/>
    <row r="239" customFormat="1" ht="15.75" customHeight="1" x14ac:dyDescent="0.25"/>
    <row r="240" customFormat="1" ht="15.75" customHeight="1" x14ac:dyDescent="0.25"/>
    <row r="241" customFormat="1" ht="15.75" customHeight="1" x14ac:dyDescent="0.25"/>
    <row r="242" customFormat="1" ht="15.75" customHeight="1" x14ac:dyDescent="0.25"/>
    <row r="243" customFormat="1" ht="15.75" customHeight="1" x14ac:dyDescent="0.25"/>
    <row r="244" customFormat="1" ht="15.75" customHeight="1" x14ac:dyDescent="0.25"/>
    <row r="245" customFormat="1" ht="15.75" customHeight="1" x14ac:dyDescent="0.25"/>
    <row r="246" customFormat="1" ht="15.75" customHeight="1" x14ac:dyDescent="0.25"/>
    <row r="247" customFormat="1" ht="15.75" customHeight="1" x14ac:dyDescent="0.25"/>
    <row r="248" customFormat="1" ht="15.75" customHeight="1" x14ac:dyDescent="0.25"/>
    <row r="249" customFormat="1" ht="15.75" customHeight="1" x14ac:dyDescent="0.25"/>
    <row r="250" customFormat="1" ht="15.75" customHeight="1" x14ac:dyDescent="0.25"/>
    <row r="251" customFormat="1" ht="15.75" customHeight="1" x14ac:dyDescent="0.25"/>
    <row r="252" customFormat="1" ht="15.75" customHeight="1" x14ac:dyDescent="0.25"/>
    <row r="253" customFormat="1" ht="15.75" customHeight="1" x14ac:dyDescent="0.25"/>
    <row r="254" customFormat="1" ht="15.75" customHeight="1" x14ac:dyDescent="0.25"/>
    <row r="255" customFormat="1" ht="15.75" customHeight="1" x14ac:dyDescent="0.25"/>
    <row r="256" customFormat="1" ht="15.75" customHeight="1" x14ac:dyDescent="0.25"/>
    <row r="257" customFormat="1" ht="15.75" customHeight="1" x14ac:dyDescent="0.25"/>
    <row r="258" customFormat="1" ht="15.75" customHeight="1" x14ac:dyDescent="0.25"/>
    <row r="259" customFormat="1" ht="15.75" customHeight="1" x14ac:dyDescent="0.25"/>
    <row r="260" customFormat="1" ht="15.75" customHeight="1" x14ac:dyDescent="0.25"/>
    <row r="261" customFormat="1" ht="15.75" customHeight="1" x14ac:dyDescent="0.25"/>
    <row r="262" customFormat="1" ht="15.75" customHeight="1" x14ac:dyDescent="0.25"/>
    <row r="263" customFormat="1" ht="15.75" customHeight="1" x14ac:dyDescent="0.25"/>
    <row r="264" customFormat="1" ht="15.75" customHeight="1" x14ac:dyDescent="0.25"/>
    <row r="265" customFormat="1" ht="15.75" customHeight="1" x14ac:dyDescent="0.25"/>
    <row r="266" customFormat="1" ht="15.75" customHeight="1" x14ac:dyDescent="0.25"/>
    <row r="267" customFormat="1" ht="15.75" customHeight="1" x14ac:dyDescent="0.25"/>
    <row r="268" customFormat="1" ht="15.75" customHeight="1" x14ac:dyDescent="0.25"/>
    <row r="269" customFormat="1" ht="15.75" customHeight="1" x14ac:dyDescent="0.25"/>
    <row r="270" customFormat="1" ht="15.75" customHeight="1" x14ac:dyDescent="0.25"/>
    <row r="271" customFormat="1" ht="15.75" customHeight="1" x14ac:dyDescent="0.25"/>
    <row r="272" customFormat="1" ht="15.75" customHeight="1" x14ac:dyDescent="0.25"/>
    <row r="273" customFormat="1" ht="15.75" customHeight="1" x14ac:dyDescent="0.25"/>
    <row r="274" customFormat="1" ht="15.75" customHeight="1" x14ac:dyDescent="0.25"/>
    <row r="275" customFormat="1" ht="15.75" customHeight="1" x14ac:dyDescent="0.25"/>
    <row r="276" customFormat="1" ht="15.75" customHeight="1" x14ac:dyDescent="0.25"/>
    <row r="277" customFormat="1" ht="15.75" customHeight="1" x14ac:dyDescent="0.25"/>
    <row r="278" customFormat="1" ht="15.75" customHeight="1" x14ac:dyDescent="0.25"/>
    <row r="279" customFormat="1" ht="15.75" customHeight="1" x14ac:dyDescent="0.25"/>
    <row r="280" customFormat="1" ht="15.75" customHeight="1" x14ac:dyDescent="0.25"/>
    <row r="281" customFormat="1" ht="15.75" customHeight="1" x14ac:dyDescent="0.25"/>
    <row r="282" customFormat="1" ht="15.75" customHeight="1" x14ac:dyDescent="0.25"/>
    <row r="283" customFormat="1" ht="15.75" customHeight="1" x14ac:dyDescent="0.25"/>
    <row r="284" customFormat="1" ht="15.75" customHeight="1" x14ac:dyDescent="0.25"/>
    <row r="285" customFormat="1" ht="15.75" customHeight="1" x14ac:dyDescent="0.25"/>
    <row r="286" customFormat="1" ht="15.75" customHeight="1" x14ac:dyDescent="0.25"/>
    <row r="287" customFormat="1" ht="15.75" customHeight="1" x14ac:dyDescent="0.25"/>
    <row r="288" customFormat="1" ht="15.75" customHeight="1" x14ac:dyDescent="0.25"/>
    <row r="289" customFormat="1" ht="15.75" customHeight="1" x14ac:dyDescent="0.25"/>
    <row r="290" customFormat="1" ht="15.75" customHeight="1" x14ac:dyDescent="0.25"/>
    <row r="291" customFormat="1" ht="15.75" customHeight="1" x14ac:dyDescent="0.25"/>
    <row r="292" customFormat="1" ht="15.75" customHeight="1" x14ac:dyDescent="0.25"/>
    <row r="293" customFormat="1" ht="15.75" customHeight="1" x14ac:dyDescent="0.25"/>
    <row r="294" customFormat="1" ht="15.75" customHeight="1" x14ac:dyDescent="0.25"/>
    <row r="295" customFormat="1" ht="15.75" customHeight="1" x14ac:dyDescent="0.25"/>
    <row r="296" customFormat="1" ht="15.75" customHeight="1" x14ac:dyDescent="0.25"/>
    <row r="297" customFormat="1" ht="15.75" customHeight="1" x14ac:dyDescent="0.25"/>
    <row r="298" customFormat="1" ht="15.75" customHeight="1" x14ac:dyDescent="0.25"/>
    <row r="299" customFormat="1" ht="15.75" customHeight="1" x14ac:dyDescent="0.25"/>
    <row r="300" customFormat="1" ht="15.75" customHeight="1" x14ac:dyDescent="0.25"/>
    <row r="301" customFormat="1" ht="15.75" customHeight="1" x14ac:dyDescent="0.25"/>
    <row r="302" customFormat="1" ht="15.75" customHeight="1" x14ac:dyDescent="0.25"/>
    <row r="303" customFormat="1" ht="15.75" customHeight="1" x14ac:dyDescent="0.25"/>
    <row r="304" customFormat="1" ht="15.75" customHeight="1" x14ac:dyDescent="0.25"/>
    <row r="305" customFormat="1" ht="15.75" customHeight="1" x14ac:dyDescent="0.25"/>
    <row r="306" customFormat="1" ht="15.75" customHeight="1" x14ac:dyDescent="0.25"/>
    <row r="307" customFormat="1" ht="15.75" customHeight="1" x14ac:dyDescent="0.25"/>
    <row r="308" customFormat="1" ht="15.75" customHeight="1" x14ac:dyDescent="0.25"/>
    <row r="309" customFormat="1" ht="15.75" customHeight="1" x14ac:dyDescent="0.25"/>
    <row r="310" customFormat="1" ht="15.75" customHeight="1" x14ac:dyDescent="0.25"/>
    <row r="311" customFormat="1" ht="15.75" customHeight="1" x14ac:dyDescent="0.25"/>
    <row r="312" customFormat="1" ht="15.75" customHeight="1" x14ac:dyDescent="0.25"/>
    <row r="313" customFormat="1" ht="15.75" customHeight="1" x14ac:dyDescent="0.25"/>
    <row r="314" customFormat="1" ht="15.75" customHeight="1" x14ac:dyDescent="0.25"/>
    <row r="315" customFormat="1" ht="15.75" customHeight="1" x14ac:dyDescent="0.25"/>
    <row r="316" customFormat="1" ht="15.75" customHeight="1" x14ac:dyDescent="0.25"/>
    <row r="317" customFormat="1" ht="15.75" customHeight="1" x14ac:dyDescent="0.25"/>
    <row r="318" customFormat="1" ht="15.75" customHeight="1" x14ac:dyDescent="0.25"/>
    <row r="319" customFormat="1" ht="15.75" customHeight="1" x14ac:dyDescent="0.25"/>
    <row r="320" customFormat="1" ht="15.75" customHeight="1" x14ac:dyDescent="0.25"/>
    <row r="321" customFormat="1" ht="15.75" customHeight="1" x14ac:dyDescent="0.25"/>
    <row r="322" customFormat="1" ht="15.75" customHeight="1" x14ac:dyDescent="0.25"/>
    <row r="323" customFormat="1" ht="15.75" customHeight="1" x14ac:dyDescent="0.25"/>
    <row r="324" customFormat="1" ht="15.75" customHeight="1" x14ac:dyDescent="0.25"/>
    <row r="325" customFormat="1" ht="15.75" customHeight="1" x14ac:dyDescent="0.25"/>
    <row r="326" customFormat="1" ht="15.75" customHeight="1" x14ac:dyDescent="0.25"/>
    <row r="327" customFormat="1" ht="15.75" customHeight="1" x14ac:dyDescent="0.25"/>
    <row r="328" customFormat="1" ht="15.75" customHeight="1" x14ac:dyDescent="0.25"/>
    <row r="329" customFormat="1" ht="15.75" customHeight="1" x14ac:dyDescent="0.25"/>
    <row r="330" customFormat="1" ht="15.75" customHeight="1" x14ac:dyDescent="0.25"/>
    <row r="331" customFormat="1" ht="15.75" customHeight="1" x14ac:dyDescent="0.25"/>
    <row r="332" customFormat="1" ht="15.75" customHeight="1" x14ac:dyDescent="0.25"/>
    <row r="333" customFormat="1" ht="15.75" customHeight="1" x14ac:dyDescent="0.25"/>
    <row r="334" customFormat="1" ht="15.75" customHeight="1" x14ac:dyDescent="0.25"/>
    <row r="335" customFormat="1" ht="15.75" customHeight="1" x14ac:dyDescent="0.25"/>
    <row r="336" customFormat="1" ht="15.75" customHeight="1" x14ac:dyDescent="0.25"/>
    <row r="337" customFormat="1" ht="15.75" customHeight="1" x14ac:dyDescent="0.25"/>
    <row r="338" customFormat="1" ht="15.75" customHeight="1" x14ac:dyDescent="0.25"/>
    <row r="339" customFormat="1" ht="15.75" customHeight="1" x14ac:dyDescent="0.25"/>
    <row r="340" customFormat="1" ht="15.75" customHeight="1" x14ac:dyDescent="0.25"/>
    <row r="341" customFormat="1" ht="15.75" customHeight="1" x14ac:dyDescent="0.25"/>
    <row r="342" customFormat="1" ht="15.75" customHeight="1" x14ac:dyDescent="0.25"/>
    <row r="343" customFormat="1" ht="15.75" customHeight="1" x14ac:dyDescent="0.25"/>
    <row r="344" customFormat="1" ht="15.75" customHeight="1" x14ac:dyDescent="0.25"/>
    <row r="345" customFormat="1" ht="15.75" customHeight="1" x14ac:dyDescent="0.25"/>
    <row r="346" customFormat="1" ht="15.75" customHeight="1" x14ac:dyDescent="0.25"/>
    <row r="347" customFormat="1" ht="15.75" customHeight="1" x14ac:dyDescent="0.25"/>
    <row r="348" customFormat="1" ht="15.75" customHeight="1" x14ac:dyDescent="0.25"/>
    <row r="349" customFormat="1" ht="15.75" customHeight="1" x14ac:dyDescent="0.25"/>
    <row r="350" customFormat="1" ht="15.75" customHeight="1" x14ac:dyDescent="0.25"/>
    <row r="351" customFormat="1" ht="15.75" customHeight="1" x14ac:dyDescent="0.25"/>
    <row r="352" customFormat="1" ht="15.75" customHeight="1" x14ac:dyDescent="0.25"/>
    <row r="353" customFormat="1" ht="15.75" customHeight="1" x14ac:dyDescent="0.25"/>
    <row r="354" customFormat="1" ht="15.75" customHeight="1" x14ac:dyDescent="0.25"/>
    <row r="355" customFormat="1" ht="15.75" customHeight="1" x14ac:dyDescent="0.25"/>
    <row r="356" customFormat="1" ht="15.75" customHeight="1" x14ac:dyDescent="0.25"/>
    <row r="357" customFormat="1" ht="15.75" customHeight="1" x14ac:dyDescent="0.25"/>
    <row r="358" customFormat="1" ht="15.75" customHeight="1" x14ac:dyDescent="0.25"/>
    <row r="359" customFormat="1" ht="15.75" customHeight="1" x14ac:dyDescent="0.25"/>
    <row r="360" customFormat="1" ht="15.75" customHeight="1" x14ac:dyDescent="0.25"/>
    <row r="361" customFormat="1" ht="15.75" customHeight="1" x14ac:dyDescent="0.25"/>
    <row r="362" customFormat="1" ht="15.75" customHeight="1" x14ac:dyDescent="0.25"/>
    <row r="363" customFormat="1" ht="15.75" customHeight="1" x14ac:dyDescent="0.25"/>
    <row r="364" customFormat="1" ht="15.75" customHeight="1" x14ac:dyDescent="0.25"/>
    <row r="365" customFormat="1" ht="15.75" customHeight="1" x14ac:dyDescent="0.25"/>
    <row r="366" customFormat="1" ht="15.75" customHeight="1" x14ac:dyDescent="0.25"/>
    <row r="367" customFormat="1" ht="15.75" customHeight="1" x14ac:dyDescent="0.25"/>
    <row r="368" customFormat="1" ht="15.75" customHeight="1" x14ac:dyDescent="0.25"/>
    <row r="369" customFormat="1" ht="15.75" customHeight="1" x14ac:dyDescent="0.25"/>
    <row r="370" customFormat="1" ht="15.75" customHeight="1" x14ac:dyDescent="0.25"/>
    <row r="371" customFormat="1" ht="15.75" customHeight="1" x14ac:dyDescent="0.25"/>
    <row r="372" customFormat="1" ht="15.75" customHeight="1" x14ac:dyDescent="0.25"/>
    <row r="373" customFormat="1" ht="15.75" customHeight="1" x14ac:dyDescent="0.25"/>
    <row r="374" customFormat="1" ht="15.75" customHeight="1" x14ac:dyDescent="0.25"/>
    <row r="375" customFormat="1" ht="15.75" customHeight="1" x14ac:dyDescent="0.25"/>
    <row r="376" customFormat="1" ht="15.75" customHeight="1" x14ac:dyDescent="0.25"/>
    <row r="377" customFormat="1" ht="15.75" customHeight="1" x14ac:dyDescent="0.25"/>
    <row r="378" customFormat="1" ht="15.75" customHeight="1" x14ac:dyDescent="0.25"/>
    <row r="379" customFormat="1" ht="15.75" customHeight="1" x14ac:dyDescent="0.25"/>
    <row r="380" customFormat="1" ht="15.75" customHeight="1" x14ac:dyDescent="0.25"/>
    <row r="381" customFormat="1" ht="15.75" customHeight="1" x14ac:dyDescent="0.25"/>
    <row r="382" customFormat="1" ht="15.75" customHeight="1" x14ac:dyDescent="0.25"/>
    <row r="383" customFormat="1" ht="15.75" customHeight="1" x14ac:dyDescent="0.25"/>
    <row r="384" customFormat="1" ht="15.75" customHeight="1" x14ac:dyDescent="0.25"/>
    <row r="385" customFormat="1" ht="15.75" customHeight="1" x14ac:dyDescent="0.25"/>
    <row r="386" customFormat="1" ht="15.75" customHeight="1" x14ac:dyDescent="0.25"/>
    <row r="387" customFormat="1" ht="15.75" customHeight="1" x14ac:dyDescent="0.25"/>
    <row r="388" customFormat="1" ht="15.75" customHeight="1" x14ac:dyDescent="0.25"/>
    <row r="389" customFormat="1" ht="15.75" customHeight="1" x14ac:dyDescent="0.25"/>
    <row r="390" customFormat="1" ht="15.75" customHeight="1" x14ac:dyDescent="0.25"/>
    <row r="391" customFormat="1" ht="15.75" customHeight="1" x14ac:dyDescent="0.25"/>
    <row r="392" customFormat="1" ht="15.75" customHeight="1" x14ac:dyDescent="0.25"/>
    <row r="393" customFormat="1" ht="15.75" customHeight="1" x14ac:dyDescent="0.25"/>
    <row r="394" customFormat="1" ht="15.75" customHeight="1" x14ac:dyDescent="0.25"/>
    <row r="395" customFormat="1" ht="15.75" customHeight="1" x14ac:dyDescent="0.25"/>
    <row r="396" customFormat="1" ht="15.75" customHeight="1" x14ac:dyDescent="0.25"/>
    <row r="397" customFormat="1" ht="15.75" customHeight="1" x14ac:dyDescent="0.25"/>
    <row r="398" customFormat="1" ht="15.75" customHeight="1" x14ac:dyDescent="0.25"/>
    <row r="399" customFormat="1" ht="15.75" customHeight="1" x14ac:dyDescent="0.25"/>
    <row r="400" customFormat="1" ht="15.75" customHeight="1" x14ac:dyDescent="0.25"/>
    <row r="401" customFormat="1" ht="15.75" customHeight="1" x14ac:dyDescent="0.25"/>
    <row r="402" customFormat="1" ht="15.75" customHeight="1" x14ac:dyDescent="0.25"/>
    <row r="403" customFormat="1" ht="15.75" customHeight="1" x14ac:dyDescent="0.25"/>
    <row r="404" customFormat="1" ht="15.75" customHeight="1" x14ac:dyDescent="0.25"/>
    <row r="405" customFormat="1" ht="15.75" customHeight="1" x14ac:dyDescent="0.25"/>
    <row r="406" customFormat="1" ht="15.75" customHeight="1" x14ac:dyDescent="0.25"/>
    <row r="407" customFormat="1" ht="15.75" customHeight="1" x14ac:dyDescent="0.25"/>
    <row r="408" customFormat="1" ht="15.75" customHeight="1" x14ac:dyDescent="0.25"/>
    <row r="409" customFormat="1" ht="15.75" customHeight="1" x14ac:dyDescent="0.25"/>
    <row r="410" customFormat="1" ht="15.75" customHeight="1" x14ac:dyDescent="0.25"/>
    <row r="411" customFormat="1" ht="15.75" customHeight="1" x14ac:dyDescent="0.25"/>
    <row r="412" customFormat="1" ht="15.75" customHeight="1" x14ac:dyDescent="0.25"/>
    <row r="413" customFormat="1" ht="15.75" customHeight="1" x14ac:dyDescent="0.25"/>
    <row r="414" customFormat="1" ht="15.75" customHeight="1" x14ac:dyDescent="0.25"/>
    <row r="415" customFormat="1" ht="15.75" customHeight="1" x14ac:dyDescent="0.25"/>
    <row r="416" customFormat="1" ht="15.75" customHeight="1" x14ac:dyDescent="0.25"/>
    <row r="417" customFormat="1" ht="15.75" customHeight="1" x14ac:dyDescent="0.25"/>
    <row r="418" customFormat="1" ht="15.75" customHeight="1" x14ac:dyDescent="0.25"/>
    <row r="419" customFormat="1" ht="15.75" customHeight="1" x14ac:dyDescent="0.25"/>
    <row r="420" customFormat="1" ht="15.75" customHeight="1" x14ac:dyDescent="0.25"/>
    <row r="421" customFormat="1" ht="15.75" customHeight="1" x14ac:dyDescent="0.25"/>
    <row r="422" customFormat="1" ht="15.75" customHeight="1" x14ac:dyDescent="0.25"/>
    <row r="423" customFormat="1" ht="15.75" customHeight="1" x14ac:dyDescent="0.25"/>
    <row r="424" customFormat="1" ht="15.75" customHeight="1" x14ac:dyDescent="0.25"/>
    <row r="425" customFormat="1" ht="15.75" customHeight="1" x14ac:dyDescent="0.25"/>
    <row r="426" customFormat="1" ht="15.75" customHeight="1" x14ac:dyDescent="0.25"/>
    <row r="427" customFormat="1" ht="15.75" customHeight="1" x14ac:dyDescent="0.25"/>
    <row r="428" customFormat="1" ht="15.75" customHeight="1" x14ac:dyDescent="0.25"/>
    <row r="429" customFormat="1" ht="15.75" customHeight="1" x14ac:dyDescent="0.25"/>
    <row r="430" customFormat="1" ht="15.75" customHeight="1" x14ac:dyDescent="0.25"/>
    <row r="431" customFormat="1" ht="15.75" customHeight="1" x14ac:dyDescent="0.25"/>
    <row r="432" customFormat="1" ht="15.75" customHeight="1" x14ac:dyDescent="0.25"/>
    <row r="433" customFormat="1" ht="15.75" customHeight="1" x14ac:dyDescent="0.25"/>
    <row r="434" customFormat="1" ht="15.75" customHeight="1" x14ac:dyDescent="0.25"/>
    <row r="435" customFormat="1" ht="15.75" customHeight="1" x14ac:dyDescent="0.25"/>
    <row r="436" customFormat="1" ht="15.75" customHeight="1" x14ac:dyDescent="0.25"/>
    <row r="437" customFormat="1" ht="15.75" customHeight="1" x14ac:dyDescent="0.25"/>
    <row r="438" customFormat="1" ht="15.75" customHeight="1" x14ac:dyDescent="0.25"/>
    <row r="439" customFormat="1" ht="15.75" customHeight="1" x14ac:dyDescent="0.25"/>
    <row r="440" customFormat="1" ht="15.75" customHeight="1" x14ac:dyDescent="0.25"/>
    <row r="441" customFormat="1" ht="15.75" customHeight="1" x14ac:dyDescent="0.25"/>
    <row r="442" customFormat="1" ht="15.75" customHeight="1" x14ac:dyDescent="0.25"/>
    <row r="443" customFormat="1" ht="15.75" customHeight="1" x14ac:dyDescent="0.25"/>
    <row r="444" customFormat="1" ht="15.75" customHeight="1" x14ac:dyDescent="0.25"/>
    <row r="445" customFormat="1" ht="15.75" customHeight="1" x14ac:dyDescent="0.25"/>
    <row r="446" customFormat="1" ht="15.75" customHeight="1" x14ac:dyDescent="0.25"/>
    <row r="447" customFormat="1" ht="15.75" customHeight="1" x14ac:dyDescent="0.25"/>
    <row r="448" customFormat="1" ht="15.75" customHeight="1" x14ac:dyDescent="0.25"/>
    <row r="449" customFormat="1" ht="15.75" customHeight="1" x14ac:dyDescent="0.25"/>
    <row r="450" customFormat="1" ht="15.75" customHeight="1" x14ac:dyDescent="0.25"/>
    <row r="451" customFormat="1" ht="15.75" customHeight="1" x14ac:dyDescent="0.25"/>
    <row r="452" customFormat="1" ht="15.75" customHeight="1" x14ac:dyDescent="0.25"/>
    <row r="453" customFormat="1" ht="15.75" customHeight="1" x14ac:dyDescent="0.25"/>
    <row r="454" customFormat="1" ht="15.75" customHeight="1" x14ac:dyDescent="0.25"/>
    <row r="455" customFormat="1" ht="15.75" customHeight="1" x14ac:dyDescent="0.25"/>
    <row r="456" customFormat="1" ht="15.75" customHeight="1" x14ac:dyDescent="0.25"/>
    <row r="457" customFormat="1" ht="15.75" customHeight="1" x14ac:dyDescent="0.25"/>
    <row r="458" customFormat="1" ht="15.75" customHeight="1" x14ac:dyDescent="0.25"/>
    <row r="459" customFormat="1" ht="15.75" customHeight="1" x14ac:dyDescent="0.25"/>
    <row r="460" customFormat="1" ht="15.75" customHeight="1" x14ac:dyDescent="0.25"/>
    <row r="461" customFormat="1" ht="15.75" customHeight="1" x14ac:dyDescent="0.25"/>
    <row r="462" customFormat="1" ht="15.75" customHeight="1" x14ac:dyDescent="0.25"/>
    <row r="463" customFormat="1" ht="15.75" customHeight="1" x14ac:dyDescent="0.25"/>
    <row r="464" customFormat="1" ht="15.75" customHeight="1" x14ac:dyDescent="0.25"/>
    <row r="465" customFormat="1" ht="15.75" customHeight="1" x14ac:dyDescent="0.25"/>
    <row r="466" customFormat="1" ht="15.75" customHeight="1" x14ac:dyDescent="0.25"/>
    <row r="467" customFormat="1" ht="15.75" customHeight="1" x14ac:dyDescent="0.25"/>
    <row r="468" customFormat="1" ht="15.75" customHeight="1" x14ac:dyDescent="0.25"/>
    <row r="469" customFormat="1" ht="15.75" customHeight="1" x14ac:dyDescent="0.25"/>
    <row r="470" customFormat="1" ht="15.75" customHeight="1" x14ac:dyDescent="0.25"/>
    <row r="471" customFormat="1" ht="15.75" customHeight="1" x14ac:dyDescent="0.25"/>
    <row r="472" customFormat="1" ht="15.75" customHeight="1" x14ac:dyDescent="0.25"/>
    <row r="473" customFormat="1" ht="15.75" customHeight="1" x14ac:dyDescent="0.25"/>
    <row r="474" customFormat="1" ht="15.75" customHeight="1" x14ac:dyDescent="0.25"/>
    <row r="475" customFormat="1" ht="15.75" customHeight="1" x14ac:dyDescent="0.25"/>
    <row r="476" customFormat="1" ht="15.75" customHeight="1" x14ac:dyDescent="0.25"/>
    <row r="477" customFormat="1" ht="15.75" customHeight="1" x14ac:dyDescent="0.25"/>
    <row r="478" customFormat="1" ht="15.75" customHeight="1" x14ac:dyDescent="0.25"/>
    <row r="479" customFormat="1" ht="15.75" customHeight="1" x14ac:dyDescent="0.25"/>
    <row r="480" customFormat="1" ht="15.75" customHeight="1" x14ac:dyDescent="0.25"/>
    <row r="481" customFormat="1" ht="15.75" customHeight="1" x14ac:dyDescent="0.25"/>
    <row r="482" customFormat="1" ht="15.75" customHeight="1" x14ac:dyDescent="0.25"/>
    <row r="483" customFormat="1" ht="15.75" customHeight="1" x14ac:dyDescent="0.25"/>
    <row r="484" customFormat="1" ht="15.75" customHeight="1" x14ac:dyDescent="0.25"/>
    <row r="485" customFormat="1" ht="15.75" customHeight="1" x14ac:dyDescent="0.25"/>
    <row r="486" customFormat="1" ht="15.75" customHeight="1" x14ac:dyDescent="0.25"/>
    <row r="487" customFormat="1" ht="15.75" customHeight="1" x14ac:dyDescent="0.25"/>
    <row r="488" customFormat="1" ht="15.75" customHeight="1" x14ac:dyDescent="0.25"/>
    <row r="489" customFormat="1" ht="15.75" customHeight="1" x14ac:dyDescent="0.25"/>
    <row r="490" customFormat="1" ht="15.75" customHeight="1" x14ac:dyDescent="0.25"/>
    <row r="491" customFormat="1" ht="15.75" customHeight="1" x14ac:dyDescent="0.25"/>
    <row r="492" customFormat="1" ht="15.75" customHeight="1" x14ac:dyDescent="0.25"/>
    <row r="493" customFormat="1" ht="15.75" customHeight="1" x14ac:dyDescent="0.25"/>
    <row r="494" customFormat="1" ht="15.75" customHeight="1" x14ac:dyDescent="0.25"/>
    <row r="495" customFormat="1" ht="15.75" customHeight="1" x14ac:dyDescent="0.25"/>
    <row r="496" customFormat="1" ht="15.75" customHeight="1" x14ac:dyDescent="0.25"/>
    <row r="497" customFormat="1" ht="15.75" customHeight="1" x14ac:dyDescent="0.25"/>
    <row r="498" customFormat="1" ht="15.75" customHeight="1" x14ac:dyDescent="0.25"/>
    <row r="499" customFormat="1" ht="15.75" customHeight="1" x14ac:dyDescent="0.25"/>
    <row r="500" customFormat="1" ht="15.75" customHeight="1" x14ac:dyDescent="0.25"/>
    <row r="501" customFormat="1" ht="15.75" customHeight="1" x14ac:dyDescent="0.25"/>
    <row r="502" customFormat="1" ht="15.75" customHeight="1" x14ac:dyDescent="0.25"/>
    <row r="503" customFormat="1" ht="15.75" customHeight="1" x14ac:dyDescent="0.25"/>
    <row r="504" customFormat="1" ht="15.75" customHeight="1" x14ac:dyDescent="0.25"/>
    <row r="505" customFormat="1" ht="15.75" customHeight="1" x14ac:dyDescent="0.25"/>
    <row r="506" customFormat="1" ht="15.75" customHeight="1" x14ac:dyDescent="0.25"/>
    <row r="507" customFormat="1" ht="15.75" customHeight="1" x14ac:dyDescent="0.25"/>
    <row r="508" customFormat="1" ht="15.75" customHeight="1" x14ac:dyDescent="0.25"/>
    <row r="509" customFormat="1" ht="15.75" customHeight="1" x14ac:dyDescent="0.25"/>
    <row r="510" customFormat="1" ht="15.75" customHeight="1" x14ac:dyDescent="0.25"/>
    <row r="511" customFormat="1" ht="15.75" customHeight="1" x14ac:dyDescent="0.25"/>
    <row r="512" customFormat="1" ht="15.75" customHeight="1" x14ac:dyDescent="0.25"/>
    <row r="513" customFormat="1" ht="15.75" customHeight="1" x14ac:dyDescent="0.25"/>
    <row r="514" customFormat="1" ht="15.75" customHeight="1" x14ac:dyDescent="0.25"/>
    <row r="515" customFormat="1" ht="15.75" customHeight="1" x14ac:dyDescent="0.25"/>
    <row r="516" customFormat="1" ht="15.75" customHeight="1" x14ac:dyDescent="0.25"/>
    <row r="517" customFormat="1" ht="15.75" customHeight="1" x14ac:dyDescent="0.25"/>
    <row r="518" customFormat="1" ht="15.75" customHeight="1" x14ac:dyDescent="0.25"/>
    <row r="519" customFormat="1" ht="15.75" customHeight="1" x14ac:dyDescent="0.25"/>
    <row r="520" customFormat="1" ht="15.75" customHeight="1" x14ac:dyDescent="0.25"/>
    <row r="521" customFormat="1" ht="15.75" customHeight="1" x14ac:dyDescent="0.25"/>
    <row r="522" customFormat="1" ht="15.75" customHeight="1" x14ac:dyDescent="0.25"/>
    <row r="523" customFormat="1" ht="15.75" customHeight="1" x14ac:dyDescent="0.25"/>
    <row r="524" customFormat="1" ht="15.75" customHeight="1" x14ac:dyDescent="0.25"/>
    <row r="525" customFormat="1" ht="15.75" customHeight="1" x14ac:dyDescent="0.25"/>
    <row r="526" customFormat="1" ht="15.75" customHeight="1" x14ac:dyDescent="0.25"/>
    <row r="527" customFormat="1" ht="15.75" customHeight="1" x14ac:dyDescent="0.25"/>
    <row r="528" customFormat="1" ht="15.75" customHeight="1" x14ac:dyDescent="0.25"/>
    <row r="529" customFormat="1" ht="15.75" customHeight="1" x14ac:dyDescent="0.25"/>
    <row r="530" customFormat="1" ht="15.75" customHeight="1" x14ac:dyDescent="0.25"/>
    <row r="531" customFormat="1" ht="15.75" customHeight="1" x14ac:dyDescent="0.25"/>
    <row r="532" customFormat="1" ht="15.75" customHeight="1" x14ac:dyDescent="0.25"/>
    <row r="533" customFormat="1" ht="15.75" customHeight="1" x14ac:dyDescent="0.25"/>
    <row r="534" customFormat="1" ht="15.75" customHeight="1" x14ac:dyDescent="0.25"/>
    <row r="535" customFormat="1" ht="15.75" customHeight="1" x14ac:dyDescent="0.25"/>
    <row r="536" customFormat="1" ht="15.75" customHeight="1" x14ac:dyDescent="0.25"/>
    <row r="537" customFormat="1" ht="15.75" customHeight="1" x14ac:dyDescent="0.25"/>
    <row r="538" customFormat="1" ht="15.75" customHeight="1" x14ac:dyDescent="0.25"/>
    <row r="539" customFormat="1" ht="15.75" customHeight="1" x14ac:dyDescent="0.25"/>
    <row r="540" customFormat="1" ht="15.75" customHeight="1" x14ac:dyDescent="0.25"/>
    <row r="541" customFormat="1" ht="15.75" customHeight="1" x14ac:dyDescent="0.25"/>
    <row r="542" customFormat="1" ht="15.75" customHeight="1" x14ac:dyDescent="0.25"/>
    <row r="543" customFormat="1" ht="15.75" customHeight="1" x14ac:dyDescent="0.25"/>
    <row r="544" customFormat="1" ht="15.75" customHeight="1" x14ac:dyDescent="0.25"/>
    <row r="545" customFormat="1" ht="15.75" customHeight="1" x14ac:dyDescent="0.25"/>
    <row r="546" customFormat="1" ht="15.75" customHeight="1" x14ac:dyDescent="0.25"/>
    <row r="547" customFormat="1" ht="15.75" customHeight="1" x14ac:dyDescent="0.25"/>
    <row r="548" customFormat="1" ht="15.75" customHeight="1" x14ac:dyDescent="0.25"/>
    <row r="549" customFormat="1" ht="15.75" customHeight="1" x14ac:dyDescent="0.25"/>
    <row r="550" customFormat="1" ht="15.75" customHeight="1" x14ac:dyDescent="0.25"/>
    <row r="551" customFormat="1" ht="15.75" customHeight="1" x14ac:dyDescent="0.25"/>
    <row r="552" customFormat="1" ht="15.75" customHeight="1" x14ac:dyDescent="0.25"/>
    <row r="553" customFormat="1" ht="15.75" customHeight="1" x14ac:dyDescent="0.25"/>
    <row r="554" customFormat="1" ht="15.75" customHeight="1" x14ac:dyDescent="0.25"/>
    <row r="555" customFormat="1" ht="15.75" customHeight="1" x14ac:dyDescent="0.25"/>
    <row r="556" customFormat="1" ht="15.75" customHeight="1" x14ac:dyDescent="0.25"/>
    <row r="557" customFormat="1" ht="15.75" customHeight="1" x14ac:dyDescent="0.25"/>
    <row r="558" customFormat="1" ht="15.75" customHeight="1" x14ac:dyDescent="0.25"/>
    <row r="559" customFormat="1" ht="15.75" customHeight="1" x14ac:dyDescent="0.25"/>
    <row r="560" customFormat="1" ht="15.75" customHeight="1" x14ac:dyDescent="0.25"/>
    <row r="561" customFormat="1" ht="15.75" customHeight="1" x14ac:dyDescent="0.25"/>
    <row r="562" customFormat="1" ht="15.75" customHeight="1" x14ac:dyDescent="0.25"/>
    <row r="563" customFormat="1" ht="15.75" customHeight="1" x14ac:dyDescent="0.25"/>
    <row r="564" customFormat="1" ht="15.75" customHeight="1" x14ac:dyDescent="0.25"/>
    <row r="565" customFormat="1" ht="15.75" customHeight="1" x14ac:dyDescent="0.25"/>
    <row r="566" customFormat="1" ht="15.75" customHeight="1" x14ac:dyDescent="0.25"/>
    <row r="567" customFormat="1" ht="15.75" customHeight="1" x14ac:dyDescent="0.25"/>
    <row r="568" customFormat="1" ht="15.75" customHeight="1" x14ac:dyDescent="0.25"/>
    <row r="569" customFormat="1" ht="15.75" customHeight="1" x14ac:dyDescent="0.25"/>
    <row r="570" customFormat="1" ht="15.75" customHeight="1" x14ac:dyDescent="0.25"/>
    <row r="571" customFormat="1" ht="15.75" customHeight="1" x14ac:dyDescent="0.25"/>
    <row r="572" customFormat="1" ht="15.75" customHeight="1" x14ac:dyDescent="0.25"/>
    <row r="573" customFormat="1" ht="15.75" customHeight="1" x14ac:dyDescent="0.25"/>
    <row r="574" customFormat="1" ht="15.75" customHeight="1" x14ac:dyDescent="0.25"/>
    <row r="575" customFormat="1" ht="15.75" customHeight="1" x14ac:dyDescent="0.25"/>
    <row r="576" customFormat="1" ht="15.75" customHeight="1" x14ac:dyDescent="0.25"/>
    <row r="577" customFormat="1" ht="15.75" customHeight="1" x14ac:dyDescent="0.25"/>
    <row r="578" customFormat="1" ht="15.75" customHeight="1" x14ac:dyDescent="0.25"/>
    <row r="579" customFormat="1" ht="15.75" customHeight="1" x14ac:dyDescent="0.25"/>
    <row r="580" customFormat="1" ht="15.75" customHeight="1" x14ac:dyDescent="0.25"/>
    <row r="581" customFormat="1" ht="15.75" customHeight="1" x14ac:dyDescent="0.25"/>
    <row r="582" customFormat="1" ht="15.75" customHeight="1" x14ac:dyDescent="0.25"/>
    <row r="583" customFormat="1" ht="15.75" customHeight="1" x14ac:dyDescent="0.25"/>
    <row r="584" customFormat="1" ht="15.75" customHeight="1" x14ac:dyDescent="0.25"/>
    <row r="585" customFormat="1" ht="15.75" customHeight="1" x14ac:dyDescent="0.25"/>
    <row r="586" customFormat="1" ht="15.75" customHeight="1" x14ac:dyDescent="0.25"/>
    <row r="587" customFormat="1" ht="15.75" customHeight="1" x14ac:dyDescent="0.25"/>
    <row r="588" customFormat="1" ht="15.75" customHeight="1" x14ac:dyDescent="0.25"/>
    <row r="589" customFormat="1" ht="15.75" customHeight="1" x14ac:dyDescent="0.25"/>
    <row r="590" customFormat="1" ht="15.75" customHeight="1" x14ac:dyDescent="0.25"/>
    <row r="591" customFormat="1" ht="15.75" customHeight="1" x14ac:dyDescent="0.25"/>
    <row r="592" customFormat="1" ht="15.75" customHeight="1" x14ac:dyDescent="0.25"/>
    <row r="593" customFormat="1" ht="15.75" customHeight="1" x14ac:dyDescent="0.25"/>
    <row r="594" customFormat="1" ht="15.75" customHeight="1" x14ac:dyDescent="0.25"/>
    <row r="595" customFormat="1" ht="15.75" customHeight="1" x14ac:dyDescent="0.25"/>
    <row r="596" customFormat="1" ht="15.75" customHeight="1" x14ac:dyDescent="0.25"/>
    <row r="597" customFormat="1" ht="15.75" customHeight="1" x14ac:dyDescent="0.25"/>
    <row r="598" customFormat="1" ht="15.75" customHeight="1" x14ac:dyDescent="0.25"/>
    <row r="599" customFormat="1" ht="15.75" customHeight="1" x14ac:dyDescent="0.25"/>
    <row r="600" customFormat="1" ht="15.75" customHeight="1" x14ac:dyDescent="0.25"/>
    <row r="601" customFormat="1" ht="15.75" customHeight="1" x14ac:dyDescent="0.25"/>
    <row r="602" customFormat="1" ht="15.75" customHeight="1" x14ac:dyDescent="0.25"/>
    <row r="603" customFormat="1" ht="15.75" customHeight="1" x14ac:dyDescent="0.25"/>
    <row r="604" customFormat="1" ht="15.75" customHeight="1" x14ac:dyDescent="0.25"/>
    <row r="605" customFormat="1" ht="15.75" customHeight="1" x14ac:dyDescent="0.25"/>
    <row r="606" customFormat="1" ht="15.75" customHeight="1" x14ac:dyDescent="0.25"/>
    <row r="607" customFormat="1" ht="15.75" customHeight="1" x14ac:dyDescent="0.25"/>
    <row r="608" customFormat="1" ht="15.75" customHeight="1" x14ac:dyDescent="0.25"/>
    <row r="609" customFormat="1" ht="15.75" customHeight="1" x14ac:dyDescent="0.25"/>
    <row r="610" customFormat="1" ht="15.75" customHeight="1" x14ac:dyDescent="0.25"/>
    <row r="611" customFormat="1" ht="15.75" customHeight="1" x14ac:dyDescent="0.25"/>
    <row r="612" customFormat="1" ht="15.75" customHeight="1" x14ac:dyDescent="0.25"/>
    <row r="613" customFormat="1" ht="15.75" customHeight="1" x14ac:dyDescent="0.25"/>
    <row r="614" customFormat="1" ht="15.75" customHeight="1" x14ac:dyDescent="0.25"/>
    <row r="615" customFormat="1" ht="15.75" customHeight="1" x14ac:dyDescent="0.25"/>
    <row r="616" customFormat="1" ht="15.75" customHeight="1" x14ac:dyDescent="0.25"/>
    <row r="617" customFormat="1" ht="15.75" customHeight="1" x14ac:dyDescent="0.25"/>
    <row r="618" customFormat="1" ht="15.75" customHeight="1" x14ac:dyDescent="0.25"/>
    <row r="619" customFormat="1" ht="15.75" customHeight="1" x14ac:dyDescent="0.25"/>
    <row r="620" customFormat="1" ht="15.75" customHeight="1" x14ac:dyDescent="0.25"/>
    <row r="621" customFormat="1" ht="15.75" customHeight="1" x14ac:dyDescent="0.25"/>
    <row r="622" customFormat="1" ht="15.75" customHeight="1" x14ac:dyDescent="0.25"/>
    <row r="623" customFormat="1" ht="15.75" customHeight="1" x14ac:dyDescent="0.25"/>
    <row r="624" customFormat="1" ht="15.75" customHeight="1" x14ac:dyDescent="0.25"/>
    <row r="625" customFormat="1" ht="15.75" customHeight="1" x14ac:dyDescent="0.25"/>
    <row r="626" customFormat="1" ht="15.75" customHeight="1" x14ac:dyDescent="0.25"/>
    <row r="627" customFormat="1" ht="15.75" customHeight="1" x14ac:dyDescent="0.25"/>
    <row r="628" customFormat="1" ht="15.75" customHeight="1" x14ac:dyDescent="0.25"/>
    <row r="629" customFormat="1" ht="15.75" customHeight="1" x14ac:dyDescent="0.25"/>
    <row r="630" customFormat="1" ht="15.75" customHeight="1" x14ac:dyDescent="0.25"/>
    <row r="631" customFormat="1" ht="15.75" customHeight="1" x14ac:dyDescent="0.25"/>
    <row r="632" customFormat="1" ht="15.75" customHeight="1" x14ac:dyDescent="0.25"/>
    <row r="633" customFormat="1" ht="15.75" customHeight="1" x14ac:dyDescent="0.25"/>
    <row r="634" customFormat="1" ht="15.75" customHeight="1" x14ac:dyDescent="0.25"/>
    <row r="635" customFormat="1" ht="15.75" customHeight="1" x14ac:dyDescent="0.25"/>
    <row r="636" customFormat="1" ht="15.75" customHeight="1" x14ac:dyDescent="0.25"/>
    <row r="637" customFormat="1" ht="15.75" customHeight="1" x14ac:dyDescent="0.25"/>
    <row r="638" customFormat="1" ht="15.75" customHeight="1" x14ac:dyDescent="0.25"/>
    <row r="639" customFormat="1" ht="15.75" customHeight="1" x14ac:dyDescent="0.25"/>
    <row r="640" customFormat="1" ht="15.75" customHeight="1" x14ac:dyDescent="0.25"/>
    <row r="641" customFormat="1" ht="15.75" customHeight="1" x14ac:dyDescent="0.25"/>
    <row r="642" customFormat="1" ht="15.75" customHeight="1" x14ac:dyDescent="0.25"/>
    <row r="643" customFormat="1" ht="15.75" customHeight="1" x14ac:dyDescent="0.25"/>
    <row r="644" customFormat="1" ht="15.75" customHeight="1" x14ac:dyDescent="0.25"/>
    <row r="645" customFormat="1" ht="15.75" customHeight="1" x14ac:dyDescent="0.25"/>
    <row r="646" customFormat="1" ht="15.75" customHeight="1" x14ac:dyDescent="0.25"/>
    <row r="647" customFormat="1" ht="15.75" customHeight="1" x14ac:dyDescent="0.25"/>
    <row r="648" customFormat="1" ht="15.75" customHeight="1" x14ac:dyDescent="0.25"/>
    <row r="649" customFormat="1" ht="15.75" customHeight="1" x14ac:dyDescent="0.25"/>
    <row r="650" customFormat="1" ht="15.75" customHeight="1" x14ac:dyDescent="0.25"/>
    <row r="651" customFormat="1" ht="15.75" customHeight="1" x14ac:dyDescent="0.25"/>
    <row r="652" customFormat="1" ht="15.75" customHeight="1" x14ac:dyDescent="0.25"/>
    <row r="653" customFormat="1" ht="15.75" customHeight="1" x14ac:dyDescent="0.25"/>
    <row r="654" customFormat="1" ht="15.75" customHeight="1" x14ac:dyDescent="0.25"/>
    <row r="655" customFormat="1" ht="15.75" customHeight="1" x14ac:dyDescent="0.25"/>
    <row r="656" customFormat="1" ht="15.75" customHeight="1" x14ac:dyDescent="0.25"/>
    <row r="657" customFormat="1" ht="15.75" customHeight="1" x14ac:dyDescent="0.25"/>
    <row r="658" customFormat="1" ht="15.75" customHeight="1" x14ac:dyDescent="0.25"/>
    <row r="659" customFormat="1" ht="15.75" customHeight="1" x14ac:dyDescent="0.25"/>
    <row r="660" customFormat="1" ht="15.75" customHeight="1" x14ac:dyDescent="0.25"/>
    <row r="661" customFormat="1" ht="15.75" customHeight="1" x14ac:dyDescent="0.25"/>
    <row r="662" customFormat="1" ht="15.75" customHeight="1" x14ac:dyDescent="0.25"/>
    <row r="663" customFormat="1" ht="15.75" customHeight="1" x14ac:dyDescent="0.25"/>
    <row r="664" customFormat="1" ht="15.75" customHeight="1" x14ac:dyDescent="0.25"/>
    <row r="665" customFormat="1" ht="15.75" customHeight="1" x14ac:dyDescent="0.25"/>
    <row r="666" customFormat="1" ht="15.75" customHeight="1" x14ac:dyDescent="0.25"/>
    <row r="667" customFormat="1" ht="15.75" customHeight="1" x14ac:dyDescent="0.25"/>
    <row r="668" customFormat="1" ht="15.75" customHeight="1" x14ac:dyDescent="0.25"/>
    <row r="669" customFormat="1" ht="15.75" customHeight="1" x14ac:dyDescent="0.25"/>
    <row r="670" customFormat="1" ht="15.75" customHeight="1" x14ac:dyDescent="0.25"/>
    <row r="671" customFormat="1" ht="15.75" customHeight="1" x14ac:dyDescent="0.25"/>
    <row r="672" customFormat="1" ht="15.75" customHeight="1" x14ac:dyDescent="0.25"/>
    <row r="673" customFormat="1" ht="15.75" customHeight="1" x14ac:dyDescent="0.25"/>
    <row r="674" customFormat="1" ht="15.75" customHeight="1" x14ac:dyDescent="0.25"/>
    <row r="675" customFormat="1" ht="15.75" customHeight="1" x14ac:dyDescent="0.25"/>
    <row r="676" customFormat="1" ht="15.75" customHeight="1" x14ac:dyDescent="0.25"/>
    <row r="677" customFormat="1" ht="15.75" customHeight="1" x14ac:dyDescent="0.25"/>
    <row r="678" customFormat="1" ht="15.75" customHeight="1" x14ac:dyDescent="0.25"/>
    <row r="679" customFormat="1" ht="15.75" customHeight="1" x14ac:dyDescent="0.25"/>
    <row r="680" customFormat="1" ht="15.75" customHeight="1" x14ac:dyDescent="0.25"/>
    <row r="681" customFormat="1" ht="15.75" customHeight="1" x14ac:dyDescent="0.25"/>
    <row r="682" customFormat="1" ht="15.75" customHeight="1" x14ac:dyDescent="0.25"/>
    <row r="683" customFormat="1" ht="15.75" customHeight="1" x14ac:dyDescent="0.25"/>
    <row r="684" customFormat="1" ht="15.75" customHeight="1" x14ac:dyDescent="0.25"/>
    <row r="685" customFormat="1" ht="15.75" customHeight="1" x14ac:dyDescent="0.25"/>
    <row r="686" customFormat="1" ht="15.75" customHeight="1" x14ac:dyDescent="0.25"/>
    <row r="687" customFormat="1" ht="15.75" customHeight="1" x14ac:dyDescent="0.25"/>
    <row r="688" customFormat="1" ht="15.75" customHeight="1" x14ac:dyDescent="0.25"/>
    <row r="689" customFormat="1" ht="15.75" customHeight="1" x14ac:dyDescent="0.25"/>
    <row r="690" customFormat="1" ht="15.75" customHeight="1" x14ac:dyDescent="0.25"/>
    <row r="691" customFormat="1" ht="15.75" customHeight="1" x14ac:dyDescent="0.25"/>
    <row r="692" customFormat="1" ht="15.75" customHeight="1" x14ac:dyDescent="0.25"/>
    <row r="693" customFormat="1" ht="15.75" customHeight="1" x14ac:dyDescent="0.25"/>
    <row r="694" customFormat="1" ht="15.75" customHeight="1" x14ac:dyDescent="0.25"/>
    <row r="695" customFormat="1" ht="15.75" customHeight="1" x14ac:dyDescent="0.25"/>
    <row r="696" customFormat="1" ht="15.75" customHeight="1" x14ac:dyDescent="0.25"/>
    <row r="697" customFormat="1" ht="15.75" customHeight="1" x14ac:dyDescent="0.25"/>
    <row r="698" customFormat="1" ht="15.75" customHeight="1" x14ac:dyDescent="0.25"/>
    <row r="699" customFormat="1" ht="15.75" customHeight="1" x14ac:dyDescent="0.25"/>
    <row r="700" customFormat="1" ht="15.75" customHeight="1" x14ac:dyDescent="0.25"/>
    <row r="701" customFormat="1" ht="15.75" customHeight="1" x14ac:dyDescent="0.25"/>
    <row r="702" customFormat="1" ht="15.75" customHeight="1" x14ac:dyDescent="0.25"/>
    <row r="703" customFormat="1" ht="15.75" customHeight="1" x14ac:dyDescent="0.25"/>
    <row r="704" customFormat="1" ht="15.75" customHeight="1" x14ac:dyDescent="0.25"/>
    <row r="705" customFormat="1" ht="15.75" customHeight="1" x14ac:dyDescent="0.25"/>
    <row r="706" customFormat="1" ht="15.75" customHeight="1" x14ac:dyDescent="0.25"/>
    <row r="707" customFormat="1" ht="15.75" customHeight="1" x14ac:dyDescent="0.25"/>
    <row r="708" customFormat="1" ht="15.75" customHeight="1" x14ac:dyDescent="0.25"/>
    <row r="709" customFormat="1" ht="15.75" customHeight="1" x14ac:dyDescent="0.25"/>
    <row r="710" customFormat="1" ht="15.75" customHeight="1" x14ac:dyDescent="0.25"/>
    <row r="711" customFormat="1" ht="15.75" customHeight="1" x14ac:dyDescent="0.25"/>
    <row r="712" customFormat="1" ht="15.75" customHeight="1" x14ac:dyDescent="0.25"/>
    <row r="713" customFormat="1" ht="15.75" customHeight="1" x14ac:dyDescent="0.25"/>
    <row r="714" customFormat="1" ht="15.75" customHeight="1" x14ac:dyDescent="0.25"/>
    <row r="715" customFormat="1" ht="15.75" customHeight="1" x14ac:dyDescent="0.25"/>
    <row r="716" customFormat="1" ht="15.75" customHeight="1" x14ac:dyDescent="0.25"/>
    <row r="717" customFormat="1" ht="15.75" customHeight="1" x14ac:dyDescent="0.25"/>
    <row r="718" customFormat="1" ht="15.75" customHeight="1" x14ac:dyDescent="0.25"/>
    <row r="719" customFormat="1" ht="15.75" customHeight="1" x14ac:dyDescent="0.25"/>
    <row r="720" customFormat="1" ht="15.75" customHeight="1" x14ac:dyDescent="0.25"/>
    <row r="721" customFormat="1" ht="15.75" customHeight="1" x14ac:dyDescent="0.25"/>
    <row r="722" customFormat="1" ht="15.75" customHeight="1" x14ac:dyDescent="0.25"/>
    <row r="723" customFormat="1" ht="15.75" customHeight="1" x14ac:dyDescent="0.25"/>
    <row r="724" customFormat="1" ht="15.75" customHeight="1" x14ac:dyDescent="0.25"/>
    <row r="725" customFormat="1" ht="15.75" customHeight="1" x14ac:dyDescent="0.25"/>
    <row r="726" customFormat="1" ht="15.75" customHeight="1" x14ac:dyDescent="0.25"/>
    <row r="727" customFormat="1" ht="15.75" customHeight="1" x14ac:dyDescent="0.25"/>
    <row r="728" customFormat="1" ht="15.75" customHeight="1" x14ac:dyDescent="0.25"/>
    <row r="729" customFormat="1" ht="15.75" customHeight="1" x14ac:dyDescent="0.25"/>
    <row r="730" customFormat="1" ht="15.75" customHeight="1" x14ac:dyDescent="0.25"/>
    <row r="731" customFormat="1" ht="15.75" customHeight="1" x14ac:dyDescent="0.25"/>
    <row r="732" customFormat="1" ht="15.75" customHeight="1" x14ac:dyDescent="0.25"/>
    <row r="733" customFormat="1" ht="15.75" customHeight="1" x14ac:dyDescent="0.25"/>
    <row r="734" customFormat="1" ht="15.75" customHeight="1" x14ac:dyDescent="0.25"/>
    <row r="735" customFormat="1" ht="15.75" customHeight="1" x14ac:dyDescent="0.25"/>
    <row r="736" customFormat="1" ht="15.75" customHeight="1" x14ac:dyDescent="0.25"/>
    <row r="737" customFormat="1" ht="15.75" customHeight="1" x14ac:dyDescent="0.25"/>
    <row r="738" customFormat="1" ht="15.75" customHeight="1" x14ac:dyDescent="0.25"/>
    <row r="739" customFormat="1" ht="15.75" customHeight="1" x14ac:dyDescent="0.25"/>
    <row r="740" customFormat="1" ht="15.75" customHeight="1" x14ac:dyDescent="0.25"/>
    <row r="741" customFormat="1" ht="15.75" customHeight="1" x14ac:dyDescent="0.25"/>
    <row r="742" customFormat="1" ht="15.75" customHeight="1" x14ac:dyDescent="0.25"/>
    <row r="743" customFormat="1" ht="15.75" customHeight="1" x14ac:dyDescent="0.25"/>
    <row r="744" customFormat="1" ht="15.75" customHeight="1" x14ac:dyDescent="0.25"/>
    <row r="745" customFormat="1" ht="15.75" customHeight="1" x14ac:dyDescent="0.25"/>
    <row r="746" customFormat="1" ht="15.75" customHeight="1" x14ac:dyDescent="0.25"/>
    <row r="747" customFormat="1" ht="15.75" customHeight="1" x14ac:dyDescent="0.25"/>
    <row r="748" customFormat="1" ht="15.75" customHeight="1" x14ac:dyDescent="0.25"/>
    <row r="749" customFormat="1" ht="15.75" customHeight="1" x14ac:dyDescent="0.25"/>
    <row r="750" customFormat="1" ht="15.75" customHeight="1" x14ac:dyDescent="0.25"/>
    <row r="751" customFormat="1" ht="15.75" customHeight="1" x14ac:dyDescent="0.25"/>
    <row r="752" customFormat="1" ht="15.75" customHeight="1" x14ac:dyDescent="0.25"/>
    <row r="753" customFormat="1" ht="15.75" customHeight="1" x14ac:dyDescent="0.25"/>
    <row r="754" customFormat="1" ht="15.75" customHeight="1" x14ac:dyDescent="0.25"/>
    <row r="755" customFormat="1" ht="15.75" customHeight="1" x14ac:dyDescent="0.25"/>
    <row r="756" customFormat="1" ht="15.75" customHeight="1" x14ac:dyDescent="0.25"/>
    <row r="757" customFormat="1" ht="15.75" customHeight="1" x14ac:dyDescent="0.25"/>
    <row r="758" customFormat="1" ht="15.75" customHeight="1" x14ac:dyDescent="0.25"/>
    <row r="759" customFormat="1" ht="15.75" customHeight="1" x14ac:dyDescent="0.25"/>
    <row r="760" customFormat="1" ht="15.75" customHeight="1" x14ac:dyDescent="0.25"/>
    <row r="761" customFormat="1" ht="15.75" customHeight="1" x14ac:dyDescent="0.25"/>
    <row r="762" customFormat="1" ht="15.75" customHeight="1" x14ac:dyDescent="0.25"/>
    <row r="763" customFormat="1" ht="15.75" customHeight="1" x14ac:dyDescent="0.25"/>
    <row r="764" customFormat="1" ht="15.75" customHeight="1" x14ac:dyDescent="0.25"/>
    <row r="765" customFormat="1" ht="15.75" customHeight="1" x14ac:dyDescent="0.25"/>
    <row r="766" customFormat="1" ht="15.75" customHeight="1" x14ac:dyDescent="0.25"/>
    <row r="767" customFormat="1" ht="15.75" customHeight="1" x14ac:dyDescent="0.25"/>
    <row r="768" customFormat="1" ht="15.75" customHeight="1" x14ac:dyDescent="0.25"/>
    <row r="769" customFormat="1" ht="15.75" customHeight="1" x14ac:dyDescent="0.25"/>
    <row r="770" customFormat="1" ht="15.75" customHeight="1" x14ac:dyDescent="0.25"/>
    <row r="771" customFormat="1" ht="15.75" customHeight="1" x14ac:dyDescent="0.25"/>
    <row r="772" customFormat="1" ht="15.75" customHeight="1" x14ac:dyDescent="0.25"/>
    <row r="773" customFormat="1" ht="15.75" customHeight="1" x14ac:dyDescent="0.25"/>
    <row r="774" customFormat="1" ht="15.75" customHeight="1" x14ac:dyDescent="0.25"/>
    <row r="775" customFormat="1" ht="15.75" customHeight="1" x14ac:dyDescent="0.25"/>
    <row r="776" customFormat="1" ht="15.75" customHeight="1" x14ac:dyDescent="0.25"/>
    <row r="777" customFormat="1" ht="15.75" customHeight="1" x14ac:dyDescent="0.25"/>
    <row r="778" customFormat="1" ht="15.75" customHeight="1" x14ac:dyDescent="0.25"/>
    <row r="779" customFormat="1" ht="15.75" customHeight="1" x14ac:dyDescent="0.25"/>
    <row r="780" customFormat="1" ht="15.75" customHeight="1" x14ac:dyDescent="0.25"/>
    <row r="781" customFormat="1" ht="15.75" customHeight="1" x14ac:dyDescent="0.25"/>
    <row r="782" customFormat="1" ht="15.75" customHeight="1" x14ac:dyDescent="0.25"/>
    <row r="783" customFormat="1" ht="15.75" customHeight="1" x14ac:dyDescent="0.25"/>
    <row r="784" customFormat="1" ht="15.75" customHeight="1" x14ac:dyDescent="0.25"/>
    <row r="785" customFormat="1" ht="15.75" customHeight="1" x14ac:dyDescent="0.25"/>
    <row r="786" customFormat="1" ht="15.75" customHeight="1" x14ac:dyDescent="0.25"/>
    <row r="787" customFormat="1" ht="15.75" customHeight="1" x14ac:dyDescent="0.25"/>
    <row r="788" customFormat="1" ht="15.75" customHeight="1" x14ac:dyDescent="0.25"/>
    <row r="789" customFormat="1" ht="15.75" customHeight="1" x14ac:dyDescent="0.25"/>
    <row r="790" customFormat="1" ht="15.75" customHeight="1" x14ac:dyDescent="0.25"/>
    <row r="791" customFormat="1" ht="15.75" customHeight="1" x14ac:dyDescent="0.25"/>
    <row r="792" customFormat="1" ht="15.75" customHeight="1" x14ac:dyDescent="0.25"/>
    <row r="793" customFormat="1" ht="15.75" customHeight="1" x14ac:dyDescent="0.25"/>
    <row r="794" customFormat="1" ht="15.75" customHeight="1" x14ac:dyDescent="0.25"/>
    <row r="795" customFormat="1" ht="15.75" customHeight="1" x14ac:dyDescent="0.25"/>
    <row r="796" customFormat="1" ht="15.75" customHeight="1" x14ac:dyDescent="0.25"/>
    <row r="797" customFormat="1" ht="15.75" customHeight="1" x14ac:dyDescent="0.25"/>
    <row r="798" customFormat="1" ht="15.75" customHeight="1" x14ac:dyDescent="0.25"/>
    <row r="799" customFormat="1" ht="15.75" customHeight="1" x14ac:dyDescent="0.25"/>
    <row r="800" customFormat="1" ht="15.75" customHeight="1" x14ac:dyDescent="0.25"/>
    <row r="801" customFormat="1" ht="15.75" customHeight="1" x14ac:dyDescent="0.25"/>
    <row r="802" customFormat="1" ht="15.75" customHeight="1" x14ac:dyDescent="0.25"/>
    <row r="803" customFormat="1" ht="15.75" customHeight="1" x14ac:dyDescent="0.25"/>
    <row r="804" customFormat="1" ht="15.75" customHeight="1" x14ac:dyDescent="0.25"/>
    <row r="805" customFormat="1" ht="15.75" customHeight="1" x14ac:dyDescent="0.25"/>
    <row r="806" customFormat="1" ht="15.75" customHeight="1" x14ac:dyDescent="0.25"/>
    <row r="807" customFormat="1" ht="15.75" customHeight="1" x14ac:dyDescent="0.25"/>
    <row r="808" customFormat="1" ht="15.75" customHeight="1" x14ac:dyDescent="0.25"/>
    <row r="809" customFormat="1" ht="15.75" customHeight="1" x14ac:dyDescent="0.25"/>
    <row r="810" customFormat="1" ht="15.75" customHeight="1" x14ac:dyDescent="0.25"/>
    <row r="811" customFormat="1" ht="15.75" customHeight="1" x14ac:dyDescent="0.25"/>
    <row r="812" customFormat="1" ht="15.75" customHeight="1" x14ac:dyDescent="0.25"/>
    <row r="813" customFormat="1" ht="15.75" customHeight="1" x14ac:dyDescent="0.25"/>
    <row r="814" customFormat="1" ht="15.75" customHeight="1" x14ac:dyDescent="0.25"/>
    <row r="815" customFormat="1" ht="15.75" customHeight="1" x14ac:dyDescent="0.25"/>
    <row r="816" customFormat="1" ht="15.75" customHeight="1" x14ac:dyDescent="0.25"/>
    <row r="817" customFormat="1" ht="15.75" customHeight="1" x14ac:dyDescent="0.25"/>
    <row r="818" customFormat="1" ht="15.75" customHeight="1" x14ac:dyDescent="0.25"/>
    <row r="819" customFormat="1" ht="15.75" customHeight="1" x14ac:dyDescent="0.25"/>
    <row r="820" customFormat="1" ht="15.75" customHeight="1" x14ac:dyDescent="0.25"/>
    <row r="821" customFormat="1" ht="15.75" customHeight="1" x14ac:dyDescent="0.25"/>
    <row r="822" customFormat="1" ht="15.75" customHeight="1" x14ac:dyDescent="0.25"/>
    <row r="823" customFormat="1" ht="15.75" customHeight="1" x14ac:dyDescent="0.25"/>
    <row r="824" customFormat="1" ht="15.75" customHeight="1" x14ac:dyDescent="0.25"/>
    <row r="825" customFormat="1" ht="15.75" customHeight="1" x14ac:dyDescent="0.25"/>
    <row r="826" customFormat="1" ht="15.75" customHeight="1" x14ac:dyDescent="0.25"/>
    <row r="827" customFormat="1" ht="15.75" customHeight="1" x14ac:dyDescent="0.25"/>
    <row r="828" customFormat="1" ht="15.75" customHeight="1" x14ac:dyDescent="0.25"/>
    <row r="829" customFormat="1" ht="15.75" customHeight="1" x14ac:dyDescent="0.25"/>
    <row r="830" customFormat="1" ht="15.75" customHeight="1" x14ac:dyDescent="0.25"/>
    <row r="831" customFormat="1" ht="15.75" customHeight="1" x14ac:dyDescent="0.25"/>
    <row r="832" customFormat="1" ht="15.75" customHeight="1" x14ac:dyDescent="0.25"/>
    <row r="833" customFormat="1" ht="15.75" customHeight="1" x14ac:dyDescent="0.25"/>
    <row r="834" customFormat="1" ht="15.75" customHeight="1" x14ac:dyDescent="0.25"/>
    <row r="835" customFormat="1" ht="15.75" customHeight="1" x14ac:dyDescent="0.25"/>
    <row r="836" customFormat="1" ht="15.75" customHeight="1" x14ac:dyDescent="0.25"/>
    <row r="837" customFormat="1" ht="15.75" customHeight="1" x14ac:dyDescent="0.25"/>
    <row r="838" customFormat="1" ht="15.75" customHeight="1" x14ac:dyDescent="0.25"/>
    <row r="839" customFormat="1" ht="15.75" customHeight="1" x14ac:dyDescent="0.25"/>
    <row r="840" customFormat="1" ht="15.75" customHeight="1" x14ac:dyDescent="0.25"/>
    <row r="841" customFormat="1" ht="15.75" customHeight="1" x14ac:dyDescent="0.25"/>
    <row r="842" customFormat="1" ht="15.75" customHeight="1" x14ac:dyDescent="0.25"/>
    <row r="843" customFormat="1" ht="15.75" customHeight="1" x14ac:dyDescent="0.25"/>
    <row r="844" customFormat="1" ht="15.75" customHeight="1" x14ac:dyDescent="0.25"/>
    <row r="845" customFormat="1" ht="15.75" customHeight="1" x14ac:dyDescent="0.25"/>
    <row r="846" customFormat="1" ht="15.75" customHeight="1" x14ac:dyDescent="0.25"/>
    <row r="847" customFormat="1" ht="15.75" customHeight="1" x14ac:dyDescent="0.25"/>
    <row r="848" customFormat="1" ht="15.75" customHeight="1" x14ac:dyDescent="0.25"/>
    <row r="849" customFormat="1" ht="15.75" customHeight="1" x14ac:dyDescent="0.25"/>
    <row r="850" customFormat="1" ht="15.75" customHeight="1" x14ac:dyDescent="0.25"/>
    <row r="851" customFormat="1" ht="15.75" customHeight="1" x14ac:dyDescent="0.25"/>
    <row r="852" customFormat="1" ht="15.75" customHeight="1" x14ac:dyDescent="0.25"/>
    <row r="853" customFormat="1" ht="15.75" customHeight="1" x14ac:dyDescent="0.25"/>
    <row r="854" customFormat="1" ht="15.75" customHeight="1" x14ac:dyDescent="0.25"/>
    <row r="855" customFormat="1" ht="15.75" customHeight="1" x14ac:dyDescent="0.25"/>
    <row r="856" customFormat="1" ht="15.75" customHeight="1" x14ac:dyDescent="0.25"/>
    <row r="857" customFormat="1" ht="15.75" customHeight="1" x14ac:dyDescent="0.25"/>
    <row r="858" customFormat="1" ht="15.75" customHeight="1" x14ac:dyDescent="0.25"/>
    <row r="859" customFormat="1" ht="15.75" customHeight="1" x14ac:dyDescent="0.25"/>
    <row r="860" customFormat="1" ht="15.75" customHeight="1" x14ac:dyDescent="0.25"/>
    <row r="861" customFormat="1" ht="15.75" customHeight="1" x14ac:dyDescent="0.25"/>
    <row r="862" customFormat="1" ht="15.75" customHeight="1" x14ac:dyDescent="0.25"/>
    <row r="863" customFormat="1" ht="15.75" customHeight="1" x14ac:dyDescent="0.25"/>
    <row r="864" customFormat="1" ht="15.75" customHeight="1" x14ac:dyDescent="0.25"/>
    <row r="865" customFormat="1" ht="15.75" customHeight="1" x14ac:dyDescent="0.25"/>
    <row r="866" customFormat="1" ht="15.75" customHeight="1" x14ac:dyDescent="0.25"/>
    <row r="867" customFormat="1" ht="15.75" customHeight="1" x14ac:dyDescent="0.25"/>
    <row r="868" customFormat="1" ht="15.75" customHeight="1" x14ac:dyDescent="0.25"/>
    <row r="869" customFormat="1" ht="15.75" customHeight="1" x14ac:dyDescent="0.25"/>
    <row r="870" customFormat="1" ht="15.75" customHeight="1" x14ac:dyDescent="0.25"/>
    <row r="871" customFormat="1" ht="15.75" customHeight="1" x14ac:dyDescent="0.25"/>
    <row r="872" customFormat="1" ht="15.75" customHeight="1" x14ac:dyDescent="0.25"/>
    <row r="873" customFormat="1" ht="15.75" customHeight="1" x14ac:dyDescent="0.25"/>
    <row r="874" customFormat="1" ht="15.75" customHeight="1" x14ac:dyDescent="0.25"/>
    <row r="875" customFormat="1" ht="15.75" customHeight="1" x14ac:dyDescent="0.25"/>
    <row r="876" customFormat="1" ht="15.75" customHeight="1" x14ac:dyDescent="0.25"/>
    <row r="877" customFormat="1" ht="15.75" customHeight="1" x14ac:dyDescent="0.25"/>
    <row r="878" customFormat="1" ht="15.75" customHeight="1" x14ac:dyDescent="0.25"/>
    <row r="879" customFormat="1" ht="15.75" customHeight="1" x14ac:dyDescent="0.25"/>
    <row r="880" customFormat="1" ht="15.75" customHeight="1" x14ac:dyDescent="0.25"/>
    <row r="881" customFormat="1" ht="15.75" customHeight="1" x14ac:dyDescent="0.25"/>
    <row r="882" customFormat="1" ht="15.75" customHeight="1" x14ac:dyDescent="0.25"/>
    <row r="883" customFormat="1" ht="15.75" customHeight="1" x14ac:dyDescent="0.25"/>
    <row r="884" customFormat="1" ht="15.75" customHeight="1" x14ac:dyDescent="0.25"/>
    <row r="885" customFormat="1" ht="15.75" customHeight="1" x14ac:dyDescent="0.25"/>
    <row r="886" customFormat="1" ht="15.75" customHeight="1" x14ac:dyDescent="0.25"/>
    <row r="887" customFormat="1" ht="15.75" customHeight="1" x14ac:dyDescent="0.25"/>
    <row r="888" customFormat="1" ht="15.75" customHeight="1" x14ac:dyDescent="0.25"/>
    <row r="889" customFormat="1" ht="15.75" customHeight="1" x14ac:dyDescent="0.25"/>
    <row r="890" customFormat="1" ht="15.75" customHeight="1" x14ac:dyDescent="0.25"/>
    <row r="891" customFormat="1" ht="15.75" customHeight="1" x14ac:dyDescent="0.25"/>
    <row r="892" customFormat="1" ht="15.75" customHeight="1" x14ac:dyDescent="0.25"/>
    <row r="893" customFormat="1" ht="15.75" customHeight="1" x14ac:dyDescent="0.25"/>
    <row r="894" customFormat="1" ht="15.75" customHeight="1" x14ac:dyDescent="0.25"/>
    <row r="895" customFormat="1" ht="15.75" customHeight="1" x14ac:dyDescent="0.25"/>
    <row r="896" customFormat="1" ht="15.75" customHeight="1" x14ac:dyDescent="0.25"/>
    <row r="897" customFormat="1" ht="15.75" customHeight="1" x14ac:dyDescent="0.25"/>
    <row r="898" customFormat="1" ht="15.75" customHeight="1" x14ac:dyDescent="0.25"/>
    <row r="899" customFormat="1" ht="15.75" customHeight="1" x14ac:dyDescent="0.25"/>
    <row r="900" customFormat="1" ht="15.75" customHeight="1" x14ac:dyDescent="0.25"/>
    <row r="901" customFormat="1" ht="15.75" customHeight="1" x14ac:dyDescent="0.25"/>
    <row r="902" customFormat="1" ht="15.75" customHeight="1" x14ac:dyDescent="0.25"/>
    <row r="903" customFormat="1" ht="15.75" customHeight="1" x14ac:dyDescent="0.25"/>
    <row r="904" customFormat="1" ht="15.75" customHeight="1" x14ac:dyDescent="0.25"/>
    <row r="905" customFormat="1" ht="15.75" customHeight="1" x14ac:dyDescent="0.25"/>
    <row r="906" customFormat="1" ht="15.75" customHeight="1" x14ac:dyDescent="0.25"/>
    <row r="907" customFormat="1" ht="15.75" customHeight="1" x14ac:dyDescent="0.25"/>
    <row r="908" customFormat="1" ht="15.75" customHeight="1" x14ac:dyDescent="0.25"/>
    <row r="909" customFormat="1" ht="15.75" customHeight="1" x14ac:dyDescent="0.25"/>
    <row r="910" customFormat="1" ht="15.75" customHeight="1" x14ac:dyDescent="0.25"/>
    <row r="911" customFormat="1" ht="15.75" customHeight="1" x14ac:dyDescent="0.25"/>
    <row r="912" customFormat="1" ht="15.75" customHeight="1" x14ac:dyDescent="0.25"/>
    <row r="913" customFormat="1" ht="15.75" customHeight="1" x14ac:dyDescent="0.25"/>
    <row r="914" customFormat="1" ht="15.75" customHeight="1" x14ac:dyDescent="0.25"/>
    <row r="915" customFormat="1" ht="15.75" customHeight="1" x14ac:dyDescent="0.25"/>
    <row r="916" customFormat="1" ht="15.75" customHeight="1" x14ac:dyDescent="0.25"/>
    <row r="917" customFormat="1" ht="15.75" customHeight="1" x14ac:dyDescent="0.25"/>
    <row r="918" customFormat="1" ht="15.75" customHeight="1" x14ac:dyDescent="0.25"/>
    <row r="919" customFormat="1" ht="15.75" customHeight="1" x14ac:dyDescent="0.25"/>
    <row r="920" customFormat="1" ht="15.75" customHeight="1" x14ac:dyDescent="0.25"/>
    <row r="921" customFormat="1" ht="15.75" customHeight="1" x14ac:dyDescent="0.25"/>
    <row r="922" customFormat="1" ht="15.75" customHeight="1" x14ac:dyDescent="0.25"/>
    <row r="923" customFormat="1" ht="15.75" customHeight="1" x14ac:dyDescent="0.25"/>
    <row r="924" customFormat="1" ht="15.75" customHeight="1" x14ac:dyDescent="0.25"/>
    <row r="925" customFormat="1" ht="15.75" customHeight="1" x14ac:dyDescent="0.25"/>
    <row r="926" customFormat="1" ht="15.75" customHeight="1" x14ac:dyDescent="0.25"/>
    <row r="927" customFormat="1" ht="15.75" customHeight="1" x14ac:dyDescent="0.25"/>
    <row r="928" customFormat="1" ht="15.75" customHeight="1" x14ac:dyDescent="0.25"/>
    <row r="929" customFormat="1" ht="15.75" customHeight="1" x14ac:dyDescent="0.25"/>
    <row r="930" customFormat="1" ht="15.75" customHeight="1" x14ac:dyDescent="0.25"/>
    <row r="931" customFormat="1" ht="15.75" customHeight="1" x14ac:dyDescent="0.25"/>
    <row r="932" customFormat="1" ht="15.75" customHeight="1" x14ac:dyDescent="0.25"/>
    <row r="933" customFormat="1" ht="15.75" customHeight="1" x14ac:dyDescent="0.25"/>
    <row r="934" customFormat="1" ht="15.75" customHeight="1" x14ac:dyDescent="0.25"/>
    <row r="935" customFormat="1" ht="15.75" customHeight="1" x14ac:dyDescent="0.25"/>
    <row r="936" customFormat="1" ht="15.75" customHeight="1" x14ac:dyDescent="0.25"/>
    <row r="937" customFormat="1" ht="15.75" customHeight="1" x14ac:dyDescent="0.25"/>
    <row r="938" customFormat="1" ht="15.75" customHeight="1" x14ac:dyDescent="0.25"/>
    <row r="939" customFormat="1" ht="15.75" customHeight="1" x14ac:dyDescent="0.25"/>
    <row r="940" customFormat="1" ht="15.75" customHeight="1" x14ac:dyDescent="0.25"/>
    <row r="941" customFormat="1" ht="15.75" customHeight="1" x14ac:dyDescent="0.25"/>
    <row r="942" customFormat="1" ht="15.75" customHeight="1" x14ac:dyDescent="0.25"/>
    <row r="943" customFormat="1" ht="15.75" customHeight="1" x14ac:dyDescent="0.25"/>
    <row r="944" customFormat="1" ht="15.75" customHeight="1" x14ac:dyDescent="0.25"/>
    <row r="945" customFormat="1" ht="15.75" customHeight="1" x14ac:dyDescent="0.25"/>
    <row r="946" customFormat="1" ht="15.75" customHeight="1" x14ac:dyDescent="0.25"/>
    <row r="947" customFormat="1" ht="15.75" customHeight="1" x14ac:dyDescent="0.25"/>
    <row r="948" customFormat="1" ht="15.75" customHeight="1" x14ac:dyDescent="0.25"/>
    <row r="949" customFormat="1" ht="15.75" customHeight="1" x14ac:dyDescent="0.25"/>
    <row r="950" customFormat="1" ht="15.75" customHeight="1" x14ac:dyDescent="0.25"/>
    <row r="951" customFormat="1" ht="15.75" customHeight="1" x14ac:dyDescent="0.25"/>
    <row r="952" customFormat="1" ht="15.75" customHeight="1" x14ac:dyDescent="0.25"/>
    <row r="953" customFormat="1" ht="15.75" customHeight="1" x14ac:dyDescent="0.25"/>
    <row r="954" customFormat="1" ht="15.75" customHeight="1" x14ac:dyDescent="0.25"/>
    <row r="955" customFormat="1" ht="15.75" customHeight="1" x14ac:dyDescent="0.25"/>
    <row r="956" customFormat="1" ht="15.75" customHeight="1" x14ac:dyDescent="0.25"/>
    <row r="957" customFormat="1" ht="15.75" customHeight="1" x14ac:dyDescent="0.25"/>
    <row r="958" customFormat="1" ht="15.75" customHeight="1" x14ac:dyDescent="0.25"/>
    <row r="959" customFormat="1" ht="15.75" customHeight="1" x14ac:dyDescent="0.25"/>
    <row r="960" customFormat="1" ht="15.75" customHeight="1" x14ac:dyDescent="0.25"/>
    <row r="961" customFormat="1" ht="15.75" customHeight="1" x14ac:dyDescent="0.25"/>
    <row r="962" customFormat="1" ht="15.75" customHeight="1" x14ac:dyDescent="0.25"/>
    <row r="963" customFormat="1" ht="15.75" customHeight="1" x14ac:dyDescent="0.25"/>
    <row r="964" customFormat="1" ht="15.75" customHeight="1" x14ac:dyDescent="0.25"/>
    <row r="965" customFormat="1" ht="15.75" customHeight="1" x14ac:dyDescent="0.25"/>
    <row r="966" customFormat="1" ht="15.75" customHeight="1" x14ac:dyDescent="0.25"/>
    <row r="967" customFormat="1" ht="15.75" customHeight="1" x14ac:dyDescent="0.25"/>
    <row r="968" customFormat="1" ht="15.75" customHeight="1" x14ac:dyDescent="0.25"/>
    <row r="969" customFormat="1" ht="15.75" customHeight="1" x14ac:dyDescent="0.25"/>
    <row r="970" customFormat="1" ht="15.75" customHeight="1" x14ac:dyDescent="0.25"/>
    <row r="971" customFormat="1" ht="15.75" customHeight="1" x14ac:dyDescent="0.25"/>
    <row r="972" customFormat="1" ht="15.75" customHeight="1" x14ac:dyDescent="0.25"/>
    <row r="973" customFormat="1" ht="15.75" customHeight="1" x14ac:dyDescent="0.25"/>
    <row r="974" customFormat="1" ht="15.75" customHeight="1" x14ac:dyDescent="0.25"/>
    <row r="975" customFormat="1" ht="15.75" customHeight="1" x14ac:dyDescent="0.25"/>
    <row r="976" customFormat="1" ht="15.75" customHeight="1" x14ac:dyDescent="0.25"/>
    <row r="977" customFormat="1" ht="15.75" customHeight="1" x14ac:dyDescent="0.25"/>
    <row r="978" customFormat="1" ht="15.75" customHeight="1" x14ac:dyDescent="0.25"/>
    <row r="979" customFormat="1" ht="15.75" customHeight="1" x14ac:dyDescent="0.25"/>
    <row r="980" customFormat="1" ht="15.75" customHeight="1" x14ac:dyDescent="0.25"/>
    <row r="981" customFormat="1" ht="15.75" customHeight="1" x14ac:dyDescent="0.25"/>
    <row r="982" customFormat="1" ht="15.75" customHeight="1" x14ac:dyDescent="0.25"/>
    <row r="983" customFormat="1" ht="15.75" customHeight="1" x14ac:dyDescent="0.25"/>
    <row r="984" customFormat="1" ht="15.75" customHeight="1" x14ac:dyDescent="0.25"/>
    <row r="985" customFormat="1" ht="15.75" customHeight="1" x14ac:dyDescent="0.25"/>
    <row r="986" customFormat="1" ht="15.75" customHeight="1" x14ac:dyDescent="0.25"/>
    <row r="987" customFormat="1" ht="15.75" customHeight="1" x14ac:dyDescent="0.25"/>
    <row r="988" customFormat="1" ht="15.75" customHeight="1" x14ac:dyDescent="0.25"/>
    <row r="989" customFormat="1" ht="15.75" customHeight="1" x14ac:dyDescent="0.25"/>
    <row r="990" customFormat="1" ht="15.75" customHeight="1" x14ac:dyDescent="0.25"/>
    <row r="991" customFormat="1" ht="15.75" customHeight="1" x14ac:dyDescent="0.25"/>
    <row r="992" customFormat="1" ht="15.75" customHeight="1" x14ac:dyDescent="0.25"/>
    <row r="993" customFormat="1" ht="15.75" customHeight="1" x14ac:dyDescent="0.25"/>
    <row r="994" customFormat="1" ht="15.75" customHeight="1" x14ac:dyDescent="0.25"/>
    <row r="995" customFormat="1" ht="15.75" customHeight="1" x14ac:dyDescent="0.25"/>
    <row r="996" customFormat="1" ht="15.75" customHeight="1" x14ac:dyDescent="0.25"/>
    <row r="997" customFormat="1" ht="15.75" customHeight="1" x14ac:dyDescent="0.25"/>
    <row r="998" customFormat="1" ht="15.75" customHeight="1" x14ac:dyDescent="0.25"/>
    <row r="999" customFormat="1" ht="15.75" customHeight="1" x14ac:dyDescent="0.25"/>
    <row r="1000" customFormat="1" ht="15.75" customHeight="1" x14ac:dyDescent="0.25"/>
  </sheetData>
  <mergeCells count="9">
    <mergeCell ref="F29:G29"/>
    <mergeCell ref="Q29:AC29"/>
    <mergeCell ref="B30:F30"/>
    <mergeCell ref="B8:H8"/>
    <mergeCell ref="F7:G7"/>
    <mergeCell ref="Q7:V7"/>
    <mergeCell ref="F18:G18"/>
    <mergeCell ref="Q18:AB18"/>
    <mergeCell ref="B19:F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1000"/>
  <sheetViews>
    <sheetView topLeftCell="A30" workbookViewId="0"/>
  </sheetViews>
  <sheetFormatPr baseColWidth="10" defaultColWidth="14.42578125" defaultRowHeight="15" customHeight="1" x14ac:dyDescent="0.25"/>
  <cols>
    <col min="1" max="26" width="10.7109375" customWidth="1"/>
  </cols>
  <sheetData>
    <row r="3" spans="8:8" ht="18.75" x14ac:dyDescent="0.3">
      <c r="H3" s="8" t="s">
        <v>30</v>
      </c>
    </row>
    <row r="4" spans="8:8" ht="18.75" x14ac:dyDescent="0.3">
      <c r="H4" s="8" t="s">
        <v>31</v>
      </c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>
      <c r="A27" s="3" t="s">
        <v>32</v>
      </c>
    </row>
    <row r="28" spans="1:10" ht="15.75" customHeight="1" x14ac:dyDescent="0.25"/>
    <row r="29" spans="1:10" ht="15.75" customHeight="1" x14ac:dyDescent="0.3">
      <c r="A29" s="15" t="s">
        <v>33</v>
      </c>
    </row>
    <row r="30" spans="1:10" ht="15.75" customHeight="1" x14ac:dyDescent="0.25">
      <c r="I30" s="3" t="s">
        <v>34</v>
      </c>
    </row>
    <row r="31" spans="1:10" ht="15.75" customHeight="1" x14ac:dyDescent="0.25">
      <c r="I31" s="3" t="s">
        <v>35</v>
      </c>
      <c r="J31" s="3" t="s">
        <v>36</v>
      </c>
    </row>
    <row r="32" spans="1:10" ht="15.75" customHeight="1" x14ac:dyDescent="0.25">
      <c r="J32" s="3" t="s">
        <v>37</v>
      </c>
    </row>
    <row r="33" spans="9:9" ht="15.75" customHeight="1" x14ac:dyDescent="0.25"/>
    <row r="34" spans="9:9" ht="15.75" customHeight="1" x14ac:dyDescent="0.25"/>
    <row r="35" spans="9:9" ht="15.75" customHeight="1" x14ac:dyDescent="0.25"/>
    <row r="36" spans="9:9" ht="15.75" customHeight="1" x14ac:dyDescent="0.25"/>
    <row r="37" spans="9:9" ht="15.75" customHeight="1" x14ac:dyDescent="0.25"/>
    <row r="38" spans="9:9" ht="15.75" customHeight="1" x14ac:dyDescent="0.25"/>
    <row r="39" spans="9:9" ht="15.75" customHeight="1" x14ac:dyDescent="0.25"/>
    <row r="40" spans="9:9" ht="15.75" customHeight="1" x14ac:dyDescent="0.25">
      <c r="I40" s="3" t="s">
        <v>38</v>
      </c>
    </row>
    <row r="41" spans="9:9" ht="15.75" customHeight="1" x14ac:dyDescent="0.25"/>
    <row r="42" spans="9:9" ht="15.75" customHeight="1" x14ac:dyDescent="0.25"/>
    <row r="43" spans="9:9" ht="15.75" customHeight="1" x14ac:dyDescent="0.25"/>
    <row r="44" spans="9:9" ht="15.75" customHeight="1" x14ac:dyDescent="0.25"/>
    <row r="45" spans="9:9" ht="15.75" customHeight="1" x14ac:dyDescent="0.25"/>
    <row r="46" spans="9:9" ht="15.75" customHeight="1" x14ac:dyDescent="0.25"/>
    <row r="47" spans="9:9" ht="15.75" customHeight="1" x14ac:dyDescent="0.25"/>
    <row r="48" spans="9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8206-FFC3-4975-A8F5-E8BD916A3089}">
  <dimension ref="B2"/>
  <sheetViews>
    <sheetView topLeftCell="A28" workbookViewId="0">
      <selection activeCell="D52" sqref="D52"/>
    </sheetView>
  </sheetViews>
  <sheetFormatPr baseColWidth="10" defaultRowHeight="15" x14ac:dyDescent="0.25"/>
  <sheetData>
    <row r="2" spans="2:2" x14ac:dyDescent="0.25">
      <c r="B2" t="s">
        <v>86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0E3BA-D494-4D87-AEDE-1988CD94F731}">
  <dimension ref="A1:I57"/>
  <sheetViews>
    <sheetView workbookViewId="0">
      <selection sqref="A1:XFD1048576"/>
    </sheetView>
  </sheetViews>
  <sheetFormatPr baseColWidth="10" defaultRowHeight="15" x14ac:dyDescent="0.25"/>
  <cols>
    <col min="2" max="2" width="23.5703125" customWidth="1"/>
    <col min="6" max="6" width="16.28515625" customWidth="1"/>
    <col min="7" max="8" width="13.7109375" bestFit="1" customWidth="1"/>
  </cols>
  <sheetData>
    <row r="1" spans="1:9" x14ac:dyDescent="0.25">
      <c r="B1" t="s">
        <v>87</v>
      </c>
    </row>
    <row r="2" spans="1:9" x14ac:dyDescent="0.25">
      <c r="A2" t="s">
        <v>88</v>
      </c>
    </row>
    <row r="3" spans="1:9" x14ac:dyDescent="0.25">
      <c r="A3" t="s">
        <v>89</v>
      </c>
      <c r="B3" t="s">
        <v>90</v>
      </c>
      <c r="C3" t="s">
        <v>91</v>
      </c>
      <c r="D3" t="s">
        <v>92</v>
      </c>
      <c r="E3" t="s">
        <v>93</v>
      </c>
      <c r="F3" t="s">
        <v>94</v>
      </c>
      <c r="G3" t="s">
        <v>95</v>
      </c>
      <c r="H3" s="20" t="s">
        <v>96</v>
      </c>
      <c r="I3" t="s">
        <v>97</v>
      </c>
    </row>
    <row r="4" spans="1:9" x14ac:dyDescent="0.25">
      <c r="A4">
        <v>0</v>
      </c>
      <c r="B4">
        <v>-5</v>
      </c>
      <c r="C4">
        <v>0</v>
      </c>
      <c r="D4" s="21">
        <f>AVERAGE(B4:C4)</f>
        <v>-2.5</v>
      </c>
      <c r="E4" s="22" t="s">
        <v>98</v>
      </c>
      <c r="F4">
        <f>B4^2-9</f>
        <v>16</v>
      </c>
      <c r="G4">
        <f>C4^2-9</f>
        <v>-9</v>
      </c>
      <c r="H4" s="20">
        <f>D4^2-9</f>
        <v>-2.75</v>
      </c>
      <c r="I4">
        <f>F4*G4</f>
        <v>-144</v>
      </c>
    </row>
    <row r="5" spans="1:9" x14ac:dyDescent="0.25">
      <c r="A5">
        <v>1</v>
      </c>
      <c r="B5">
        <f>B4</f>
        <v>-5</v>
      </c>
      <c r="C5">
        <f>D4</f>
        <v>-2.5</v>
      </c>
      <c r="D5" s="21">
        <f>AVERAGE(B5:C5)</f>
        <v>-3.75</v>
      </c>
      <c r="E5" s="23">
        <f>ABS((D5-D4)/D5)</f>
        <v>0.33333333333333331</v>
      </c>
      <c r="F5">
        <f t="shared" ref="F5:H11" si="0">B5^2-9</f>
        <v>16</v>
      </c>
      <c r="G5">
        <f t="shared" si="0"/>
        <v>-2.75</v>
      </c>
      <c r="H5" s="20">
        <f>D5^2-9</f>
        <v>5.0625</v>
      </c>
      <c r="I5">
        <f t="shared" ref="I5:I11" si="1">F5*G5</f>
        <v>-44</v>
      </c>
    </row>
    <row r="6" spans="1:9" x14ac:dyDescent="0.25">
      <c r="A6">
        <v>2</v>
      </c>
      <c r="B6">
        <f>D5</f>
        <v>-3.75</v>
      </c>
      <c r="C6">
        <f>C5</f>
        <v>-2.5</v>
      </c>
      <c r="D6" s="21">
        <f>AVERAGE(B6:C6)</f>
        <v>-3.125</v>
      </c>
      <c r="E6" s="23">
        <f>ABS((D6-D5)/D6)</f>
        <v>0.2</v>
      </c>
      <c r="F6">
        <f t="shared" si="0"/>
        <v>5.0625</v>
      </c>
      <c r="G6">
        <f t="shared" si="0"/>
        <v>-2.75</v>
      </c>
      <c r="H6" s="20">
        <f t="shared" si="0"/>
        <v>0.765625</v>
      </c>
      <c r="I6">
        <f t="shared" si="1"/>
        <v>-13.921875</v>
      </c>
    </row>
    <row r="7" spans="1:9" x14ac:dyDescent="0.25">
      <c r="A7">
        <v>3</v>
      </c>
      <c r="B7">
        <f>D6</f>
        <v>-3.125</v>
      </c>
      <c r="C7">
        <f>C6</f>
        <v>-2.5</v>
      </c>
      <c r="D7" s="21">
        <f t="shared" ref="D7:D11" si="2">AVERAGE(B7:C7)</f>
        <v>-2.8125</v>
      </c>
      <c r="E7" s="23">
        <f t="shared" ref="E7:E10" si="3">ABS((D7-D6)/D7)</f>
        <v>0.1111111111111111</v>
      </c>
      <c r="F7">
        <f>B7^2-9</f>
        <v>0.765625</v>
      </c>
      <c r="G7">
        <f t="shared" si="0"/>
        <v>-2.75</v>
      </c>
      <c r="H7" s="20">
        <f t="shared" si="0"/>
        <v>-1.08984375</v>
      </c>
      <c r="I7">
        <f t="shared" si="1"/>
        <v>-2.10546875</v>
      </c>
    </row>
    <row r="8" spans="1:9" x14ac:dyDescent="0.25">
      <c r="A8">
        <v>4</v>
      </c>
      <c r="B8">
        <f>B7</f>
        <v>-3.125</v>
      </c>
      <c r="C8">
        <f>D7</f>
        <v>-2.8125</v>
      </c>
      <c r="D8" s="21">
        <f t="shared" si="2"/>
        <v>-2.96875</v>
      </c>
      <c r="E8" s="23">
        <f t="shared" si="3"/>
        <v>5.2631578947368418E-2</v>
      </c>
      <c r="F8">
        <f t="shared" si="0"/>
        <v>0.765625</v>
      </c>
      <c r="G8">
        <f t="shared" si="0"/>
        <v>-1.08984375</v>
      </c>
      <c r="H8" s="20">
        <f t="shared" si="0"/>
        <v>-0.1865234375</v>
      </c>
      <c r="I8">
        <f t="shared" si="1"/>
        <v>-0.83441162109375</v>
      </c>
    </row>
    <row r="9" spans="1:9" x14ac:dyDescent="0.25">
      <c r="A9">
        <v>5</v>
      </c>
      <c r="B9">
        <f>B8</f>
        <v>-3.125</v>
      </c>
      <c r="C9">
        <f>D8</f>
        <v>-2.96875</v>
      </c>
      <c r="D9" s="21">
        <f>AVERAGE(B9:C9)</f>
        <v>-3.046875</v>
      </c>
      <c r="E9" s="23">
        <f t="shared" si="3"/>
        <v>2.564102564102564E-2</v>
      </c>
      <c r="F9">
        <f t="shared" si="0"/>
        <v>0.765625</v>
      </c>
      <c r="G9">
        <f t="shared" si="0"/>
        <v>-0.1865234375</v>
      </c>
      <c r="H9" s="20">
        <f t="shared" si="0"/>
        <v>0.283447265625</v>
      </c>
      <c r="I9">
        <f t="shared" si="1"/>
        <v>-0.1428070068359375</v>
      </c>
    </row>
    <row r="10" spans="1:9" x14ac:dyDescent="0.25">
      <c r="A10">
        <v>6</v>
      </c>
      <c r="B10">
        <f>D9</f>
        <v>-3.046875</v>
      </c>
      <c r="C10">
        <f>C9</f>
        <v>-2.96875</v>
      </c>
      <c r="D10" s="21">
        <f t="shared" si="2"/>
        <v>-3.0078125</v>
      </c>
      <c r="E10" s="23">
        <f t="shared" si="3"/>
        <v>1.2987012987012988E-2</v>
      </c>
      <c r="F10">
        <f t="shared" si="0"/>
        <v>0.283447265625</v>
      </c>
      <c r="G10">
        <f t="shared" si="0"/>
        <v>-0.1865234375</v>
      </c>
      <c r="H10" s="20">
        <f t="shared" si="0"/>
        <v>4.693603515625E-2</v>
      </c>
      <c r="I10">
        <f t="shared" si="1"/>
        <v>-5.2869558334350586E-2</v>
      </c>
    </row>
    <row r="11" spans="1:9" x14ac:dyDescent="0.25">
      <c r="A11">
        <v>7</v>
      </c>
      <c r="B11">
        <f>+D10</f>
        <v>-3.0078125</v>
      </c>
      <c r="C11">
        <f>C10</f>
        <v>-2.96875</v>
      </c>
      <c r="D11" s="21">
        <f t="shared" si="2"/>
        <v>-2.98828125</v>
      </c>
      <c r="E11" s="23">
        <f>ABS((D11-D10)/D11)</f>
        <v>6.5359477124183009E-3</v>
      </c>
      <c r="F11">
        <f t="shared" si="0"/>
        <v>4.693603515625E-2</v>
      </c>
      <c r="G11">
        <f t="shared" si="0"/>
        <v>-0.1865234375</v>
      </c>
      <c r="H11" s="20">
        <f t="shared" si="0"/>
        <v>-7.01751708984375E-2</v>
      </c>
      <c r="I11">
        <f t="shared" si="1"/>
        <v>-8.7546706199645996E-3</v>
      </c>
    </row>
    <row r="12" spans="1:9" x14ac:dyDescent="0.25">
      <c r="D12" s="21"/>
      <c r="E12" s="23"/>
      <c r="H12" s="20"/>
    </row>
    <row r="14" spans="1:9" x14ac:dyDescent="0.25">
      <c r="B14" t="s">
        <v>99</v>
      </c>
    </row>
    <row r="15" spans="1:9" x14ac:dyDescent="0.25">
      <c r="A15" t="s">
        <v>88</v>
      </c>
    </row>
    <row r="16" spans="1:9" x14ac:dyDescent="0.25">
      <c r="A16" t="s">
        <v>89</v>
      </c>
      <c r="B16" t="s">
        <v>90</v>
      </c>
      <c r="C16" t="s">
        <v>91</v>
      </c>
      <c r="D16" t="s">
        <v>100</v>
      </c>
      <c r="E16" t="s">
        <v>85</v>
      </c>
      <c r="F16" t="s">
        <v>94</v>
      </c>
      <c r="G16" t="s">
        <v>95</v>
      </c>
      <c r="H16" t="s">
        <v>101</v>
      </c>
    </row>
    <row r="17" spans="1:9" x14ac:dyDescent="0.25">
      <c r="A17">
        <v>0</v>
      </c>
      <c r="B17">
        <v>-5</v>
      </c>
      <c r="C17">
        <v>0</v>
      </c>
      <c r="D17">
        <f>C17-G17*(B17-C17)/(F17-G17)</f>
        <v>-1.8</v>
      </c>
      <c r="F17">
        <f>B17^2-9</f>
        <v>16</v>
      </c>
      <c r="G17">
        <f>C17^2-9</f>
        <v>-9</v>
      </c>
      <c r="H17">
        <f>D17^2-9</f>
        <v>-5.76</v>
      </c>
    </row>
    <row r="18" spans="1:9" x14ac:dyDescent="0.25">
      <c r="A18">
        <v>1</v>
      </c>
      <c r="B18">
        <v>-5</v>
      </c>
      <c r="C18">
        <f>D17</f>
        <v>-1.8</v>
      </c>
      <c r="D18">
        <f>C18-G18*(B18-C18)/(F18-G18)</f>
        <v>-2.6470588235294117</v>
      </c>
      <c r="E18" s="24">
        <f>(D18-D17)/D18</f>
        <v>0.31999999999999995</v>
      </c>
      <c r="F18">
        <f t="shared" ref="F18:H22" si="4">B18^2-9</f>
        <v>16</v>
      </c>
      <c r="G18">
        <f t="shared" si="4"/>
        <v>-5.76</v>
      </c>
      <c r="H18">
        <f t="shared" si="4"/>
        <v>-1.9930795847750868</v>
      </c>
    </row>
    <row r="19" spans="1:9" x14ac:dyDescent="0.25">
      <c r="A19">
        <v>2</v>
      </c>
      <c r="B19">
        <v>-5</v>
      </c>
      <c r="C19">
        <f>D18</f>
        <v>-2.6470588235294117</v>
      </c>
      <c r="D19">
        <f t="shared" ref="D19:D22" si="5">C19-G19*(B19-C19)/(F19-G19)</f>
        <v>-2.9076923076923076</v>
      </c>
      <c r="E19" s="24">
        <f t="shared" ref="E19:E22" si="6">(D19-D18)/D19</f>
        <v>8.9635854341736682E-2</v>
      </c>
      <c r="F19">
        <f t="shared" si="4"/>
        <v>16</v>
      </c>
      <c r="G19">
        <f t="shared" si="4"/>
        <v>-1.9930795847750868</v>
      </c>
      <c r="H19">
        <f t="shared" si="4"/>
        <v>-0.54532544378698233</v>
      </c>
    </row>
    <row r="20" spans="1:9" x14ac:dyDescent="0.25">
      <c r="A20">
        <v>3</v>
      </c>
      <c r="B20">
        <v>-5</v>
      </c>
      <c r="C20">
        <f>D19</f>
        <v>-2.9076923076923076</v>
      </c>
      <c r="D20">
        <f t="shared" si="5"/>
        <v>-2.9766536964980546</v>
      </c>
      <c r="E20" s="24">
        <f t="shared" si="6"/>
        <v>2.3167420814479704E-2</v>
      </c>
      <c r="F20">
        <f t="shared" si="4"/>
        <v>16</v>
      </c>
      <c r="G20">
        <f t="shared" si="4"/>
        <v>-0.54532544378698233</v>
      </c>
      <c r="H20">
        <f t="shared" si="4"/>
        <v>-0.13953277112446827</v>
      </c>
    </row>
    <row r="21" spans="1:9" x14ac:dyDescent="0.25">
      <c r="A21">
        <v>4</v>
      </c>
      <c r="B21">
        <v>-5</v>
      </c>
      <c r="C21">
        <f>D20</f>
        <v>-2.9766536964980546</v>
      </c>
      <c r="D21">
        <f t="shared" si="5"/>
        <v>-2.9941463414634146</v>
      </c>
      <c r="E21" s="24">
        <f t="shared" si="6"/>
        <v>5.842281228248313E-3</v>
      </c>
      <c r="F21">
        <f t="shared" si="4"/>
        <v>16</v>
      </c>
      <c r="G21">
        <f t="shared" si="4"/>
        <v>-0.13953277112446827</v>
      </c>
      <c r="H21">
        <f t="shared" si="4"/>
        <v>-3.5087685901249444E-2</v>
      </c>
    </row>
    <row r="22" spans="1:9" x14ac:dyDescent="0.25">
      <c r="A22">
        <v>5</v>
      </c>
      <c r="B22">
        <v>-5</v>
      </c>
      <c r="C22">
        <f>D21</f>
        <v>-2.9941463414634146</v>
      </c>
      <c r="D22">
        <f t="shared" si="5"/>
        <v>-2.9985355137905785</v>
      </c>
      <c r="E22" s="24">
        <f t="shared" si="6"/>
        <v>1.4637720003573696E-3</v>
      </c>
      <c r="F22">
        <f t="shared" si="4"/>
        <v>16</v>
      </c>
      <c r="G22">
        <f t="shared" si="4"/>
        <v>-3.5087685901249444E-2</v>
      </c>
      <c r="H22">
        <f t="shared" si="4"/>
        <v>-8.7847725366714258E-3</v>
      </c>
    </row>
    <row r="27" spans="1:9" x14ac:dyDescent="0.25">
      <c r="B27" t="s">
        <v>102</v>
      </c>
    </row>
    <row r="28" spans="1:9" x14ac:dyDescent="0.25">
      <c r="A28" t="s">
        <v>103</v>
      </c>
    </row>
    <row r="29" spans="1:9" x14ac:dyDescent="0.25">
      <c r="A29" t="s">
        <v>89</v>
      </c>
      <c r="B29" t="s">
        <v>90</v>
      </c>
      <c r="C29" t="s">
        <v>91</v>
      </c>
      <c r="D29" t="s">
        <v>92</v>
      </c>
      <c r="E29" t="s">
        <v>93</v>
      </c>
      <c r="F29" t="s">
        <v>94</v>
      </c>
      <c r="G29" t="s">
        <v>95</v>
      </c>
      <c r="H29" s="20" t="s">
        <v>96</v>
      </c>
      <c r="I29" t="s">
        <v>97</v>
      </c>
    </row>
    <row r="30" spans="1:9" x14ac:dyDescent="0.25">
      <c r="A30">
        <v>0</v>
      </c>
      <c r="B30">
        <v>0</v>
      </c>
      <c r="C30">
        <v>1.3</v>
      </c>
      <c r="D30" s="21">
        <f>AVERAGE(B30:C30)</f>
        <v>0.65</v>
      </c>
      <c r="E30" s="22" t="s">
        <v>98</v>
      </c>
      <c r="F30">
        <f>B30^10-1</f>
        <v>-1</v>
      </c>
      <c r="G30">
        <f>C30^10-1</f>
        <v>12.785849184900005</v>
      </c>
      <c r="H30">
        <f>D30^10-1</f>
        <v>-0.98653725665537106</v>
      </c>
      <c r="I30">
        <f>F30*G30</f>
        <v>-12.785849184900005</v>
      </c>
    </row>
    <row r="31" spans="1:9" x14ac:dyDescent="0.25">
      <c r="A31">
        <v>1</v>
      </c>
      <c r="B31">
        <f>D30</f>
        <v>0.65</v>
      </c>
      <c r="C31">
        <v>1.3</v>
      </c>
      <c r="D31" s="21">
        <f>AVERAGE(B31:C31)</f>
        <v>0.97500000000000009</v>
      </c>
      <c r="E31" s="23">
        <f>ABS((D31-D30)/D31)</f>
        <v>0.33333333333333337</v>
      </c>
      <c r="F31">
        <f>B31^10-1</f>
        <v>-0.98653725665537106</v>
      </c>
      <c r="G31">
        <f t="shared" ref="G31:H37" si="7">C31^10-1</f>
        <v>12.785849184900005</v>
      </c>
      <c r="H31">
        <f t="shared" si="7"/>
        <v>-0.22367037914356158</v>
      </c>
      <c r="I31">
        <f t="shared" ref="I31:I37" si="8">F31*G31</f>
        <v>-12.613716578880563</v>
      </c>
    </row>
    <row r="32" spans="1:9" x14ac:dyDescent="0.25">
      <c r="A32">
        <v>2</v>
      </c>
      <c r="B32">
        <f>D31</f>
        <v>0.97500000000000009</v>
      </c>
      <c r="C32">
        <f>C31</f>
        <v>1.3</v>
      </c>
      <c r="D32" s="21">
        <f>AVERAGE(B32:C32)</f>
        <v>1.1375000000000002</v>
      </c>
      <c r="E32" s="23">
        <f>ABS((D32-D31)/D32)</f>
        <v>0.1428571428571429</v>
      </c>
      <c r="F32">
        <f t="shared" ref="F32:F37" si="9">B32^10-1</f>
        <v>-0.22367037914356158</v>
      </c>
      <c r="G32">
        <f t="shared" si="7"/>
        <v>12.785849184900005</v>
      </c>
      <c r="H32">
        <f t="shared" si="7"/>
        <v>2.6267202172252175</v>
      </c>
      <c r="I32">
        <f t="shared" si="8"/>
        <v>-2.8598157348589819</v>
      </c>
    </row>
    <row r="33" spans="1:9" x14ac:dyDescent="0.25">
      <c r="A33">
        <v>3</v>
      </c>
      <c r="B33">
        <f>B32</f>
        <v>0.97500000000000009</v>
      </c>
      <c r="C33">
        <f>D32</f>
        <v>1.1375000000000002</v>
      </c>
      <c r="D33" s="21">
        <f t="shared" ref="D33:D34" si="10">AVERAGE(B33:C33)</f>
        <v>1.0562500000000001</v>
      </c>
      <c r="E33" s="23">
        <f t="shared" ref="E33:E36" si="11">ABS((D33-D32)/D33)</f>
        <v>7.6923076923076955E-2</v>
      </c>
      <c r="F33">
        <f t="shared" si="9"/>
        <v>-0.22367037914356158</v>
      </c>
      <c r="G33">
        <f t="shared" si="7"/>
        <v>2.6267202172252175</v>
      </c>
      <c r="H33">
        <f t="shared" si="7"/>
        <v>0.72849138606405361</v>
      </c>
      <c r="I33">
        <f t="shared" si="8"/>
        <v>-0.58751950689082288</v>
      </c>
    </row>
    <row r="34" spans="1:9" x14ac:dyDescent="0.25">
      <c r="A34">
        <v>4</v>
      </c>
      <c r="B34">
        <f>B33</f>
        <v>0.97500000000000009</v>
      </c>
      <c r="C34">
        <f>D33</f>
        <v>1.0562500000000001</v>
      </c>
      <c r="D34" s="21">
        <f t="shared" si="10"/>
        <v>1.015625</v>
      </c>
      <c r="E34" s="23">
        <f t="shared" si="11"/>
        <v>4.0000000000000133E-2</v>
      </c>
      <c r="F34">
        <f t="shared" si="9"/>
        <v>-0.22367037914356158</v>
      </c>
      <c r="G34">
        <f t="shared" si="7"/>
        <v>0.72849138606405361</v>
      </c>
      <c r="H34">
        <f t="shared" si="7"/>
        <v>0.16770684654891421</v>
      </c>
      <c r="I34">
        <f t="shared" si="8"/>
        <v>-0.16294194452376556</v>
      </c>
    </row>
    <row r="35" spans="1:9" x14ac:dyDescent="0.25">
      <c r="A35">
        <v>5</v>
      </c>
      <c r="B35">
        <f>B34</f>
        <v>0.97500000000000009</v>
      </c>
      <c r="C35">
        <f>D34</f>
        <v>1.015625</v>
      </c>
      <c r="D35" s="21">
        <f>AVERAGE(B35:C35)</f>
        <v>0.99531250000000004</v>
      </c>
      <c r="E35" s="23">
        <f t="shared" si="11"/>
        <v>2.0408163265306076E-2</v>
      </c>
      <c r="F35">
        <f t="shared" si="9"/>
        <v>-0.22367037914356158</v>
      </c>
      <c r="G35">
        <f t="shared" si="7"/>
        <v>0.16770684654891421</v>
      </c>
      <c r="H35">
        <f t="shared" si="7"/>
        <v>-4.5898489268472287E-2</v>
      </c>
      <c r="I35">
        <f t="shared" si="8"/>
        <v>-3.7511053952566743E-2</v>
      </c>
    </row>
    <row r="36" spans="1:9" x14ac:dyDescent="0.25">
      <c r="A36">
        <v>6</v>
      </c>
      <c r="B36">
        <f>D35</f>
        <v>0.99531250000000004</v>
      </c>
      <c r="C36">
        <f>C35</f>
        <v>1.015625</v>
      </c>
      <c r="D36" s="21">
        <f t="shared" ref="D36:D37" si="12">AVERAGE(B36:C36)</f>
        <v>1.0054687499999999</v>
      </c>
      <c r="E36" s="23">
        <f t="shared" si="11"/>
        <v>1.010101010100997E-2</v>
      </c>
      <c r="F36">
        <f t="shared" si="9"/>
        <v>-4.5898489268472287E-2</v>
      </c>
      <c r="G36">
        <f t="shared" si="7"/>
        <v>0.16770684654891421</v>
      </c>
      <c r="H36">
        <f t="shared" si="7"/>
        <v>5.6053140883894237E-2</v>
      </c>
      <c r="I36">
        <f t="shared" si="8"/>
        <v>-7.6974908965746673E-3</v>
      </c>
    </row>
    <row r="37" spans="1:9" x14ac:dyDescent="0.25">
      <c r="A37">
        <v>7</v>
      </c>
      <c r="B37">
        <f>B36</f>
        <v>0.99531250000000004</v>
      </c>
      <c r="C37">
        <f>D36</f>
        <v>1.0054687499999999</v>
      </c>
      <c r="D37" s="21">
        <f t="shared" si="12"/>
        <v>1.0003906250000001</v>
      </c>
      <c r="E37" s="23">
        <f>ABS((D37-D36)/D37)</f>
        <v>5.0761421319795172E-3</v>
      </c>
      <c r="F37">
        <f t="shared" si="9"/>
        <v>-4.5898489268472287E-2</v>
      </c>
      <c r="G37">
        <f t="shared" si="7"/>
        <v>5.6053140883894237E-2</v>
      </c>
      <c r="H37">
        <f t="shared" si="7"/>
        <v>3.9131236125276025E-3</v>
      </c>
      <c r="I37">
        <f t="shared" si="8"/>
        <v>-2.5727544853235847E-3</v>
      </c>
    </row>
    <row r="38" spans="1:9" ht="11.25" customHeight="1" x14ac:dyDescent="0.25"/>
    <row r="39" spans="1:9" x14ac:dyDescent="0.25">
      <c r="A39" t="s">
        <v>104</v>
      </c>
    </row>
    <row r="40" spans="1:9" x14ac:dyDescent="0.25">
      <c r="A40" t="s">
        <v>89</v>
      </c>
      <c r="B40" t="s">
        <v>90</v>
      </c>
      <c r="C40" t="s">
        <v>91</v>
      </c>
      <c r="D40" t="s">
        <v>100</v>
      </c>
      <c r="E40" t="s">
        <v>85</v>
      </c>
      <c r="F40" t="s">
        <v>94</v>
      </c>
      <c r="G40" t="s">
        <v>95</v>
      </c>
      <c r="H40" t="s">
        <v>101</v>
      </c>
    </row>
    <row r="41" spans="1:9" x14ac:dyDescent="0.25">
      <c r="A41">
        <v>0</v>
      </c>
      <c r="B41">
        <v>0</v>
      </c>
      <c r="C41">
        <v>1.3</v>
      </c>
      <c r="D41">
        <f>C41-G41*(B41-C41)/(F41-G41)</f>
        <v>9.4299595372327349E-2</v>
      </c>
      <c r="F41" s="25">
        <f>B41^10-1</f>
        <v>-1</v>
      </c>
      <c r="G41" s="25">
        <f t="shared" ref="G41" si="13">C41^10-1</f>
        <v>12.785849184900005</v>
      </c>
      <c r="H41" s="25">
        <f>D41^10-1</f>
        <v>-0.99999999994439703</v>
      </c>
    </row>
    <row r="42" spans="1:9" x14ac:dyDescent="0.25">
      <c r="A42">
        <v>1</v>
      </c>
      <c r="B42">
        <f t="shared" ref="B42:B48" si="14">D41</f>
        <v>9.4299595372327349E-2</v>
      </c>
      <c r="C42">
        <v>1.3</v>
      </c>
      <c r="D42">
        <f>C42-G42*(B42-C42)/(F42-G42)</f>
        <v>0.1817588725190793</v>
      </c>
      <c r="E42" s="24">
        <f>(D42-D41)/D42</f>
        <v>0.48118298674839827</v>
      </c>
      <c r="F42" s="25">
        <f>B42^10-1</f>
        <v>-0.99999999994439703</v>
      </c>
      <c r="G42" s="25">
        <f>C42^10-1</f>
        <v>12.785849184900005</v>
      </c>
      <c r="H42" s="25">
        <f t="shared" ref="H42:H48" si="15">D42^10-1</f>
        <v>-0.99999996064896135</v>
      </c>
    </row>
    <row r="43" spans="1:9" x14ac:dyDescent="0.25">
      <c r="A43">
        <v>2</v>
      </c>
      <c r="B43">
        <f t="shared" si="14"/>
        <v>0.1817588725190793</v>
      </c>
      <c r="C43">
        <v>1.3</v>
      </c>
      <c r="D43">
        <f>C43-G43*(B43-C43)/(F43-G43)</f>
        <v>0.26287401252030418</v>
      </c>
      <c r="E43" s="24">
        <f t="shared" ref="E43:E48" si="16">(D43-D42)/D43</f>
        <v>0.30857040307458927</v>
      </c>
      <c r="F43" s="25">
        <f>B43^10-1</f>
        <v>-0.99999996064896135</v>
      </c>
      <c r="G43" s="25">
        <f t="shared" ref="G43:G48" si="17">C43^10-1</f>
        <v>12.785849184900005</v>
      </c>
      <c r="H43" s="25">
        <f t="shared" si="15"/>
        <v>-0.99999842428908714</v>
      </c>
    </row>
    <row r="44" spans="1:9" x14ac:dyDescent="0.25">
      <c r="A44">
        <v>3</v>
      </c>
      <c r="B44">
        <f t="shared" si="14"/>
        <v>0.26287401252030418</v>
      </c>
      <c r="C44">
        <v>1.3</v>
      </c>
      <c r="D44">
        <f t="shared" ref="D44:D48" si="18">C44-G44*(B44-C44)/(F44-G44)</f>
        <v>0.3381051033222694</v>
      </c>
      <c r="E44" s="24">
        <f t="shared" si="16"/>
        <v>0.2225080013958195</v>
      </c>
      <c r="F44" s="25">
        <f t="shared" ref="F44:F48" si="19">B44^10-1</f>
        <v>-0.99999842428908714</v>
      </c>
      <c r="G44" s="25">
        <f t="shared" si="17"/>
        <v>12.785849184900005</v>
      </c>
      <c r="H44" s="25">
        <f t="shared" si="15"/>
        <v>-0.99998047831682779</v>
      </c>
    </row>
    <row r="45" spans="1:9" x14ac:dyDescent="0.25">
      <c r="A45">
        <v>4</v>
      </c>
      <c r="B45">
        <f t="shared" si="14"/>
        <v>0.3381051033222694</v>
      </c>
      <c r="C45">
        <v>1.3</v>
      </c>
      <c r="D45">
        <f t="shared" si="18"/>
        <v>0.40787791659275241</v>
      </c>
      <c r="E45" s="24">
        <f t="shared" si="16"/>
        <v>0.17106298338811024</v>
      </c>
      <c r="F45" s="25">
        <f t="shared" si="19"/>
        <v>-0.99998047831682779</v>
      </c>
      <c r="G45" s="25">
        <f t="shared" si="17"/>
        <v>12.785849184900005</v>
      </c>
      <c r="H45" s="25">
        <f t="shared" si="15"/>
        <v>-0.99987256112676282</v>
      </c>
    </row>
    <row r="46" spans="1:9" x14ac:dyDescent="0.25">
      <c r="A46">
        <v>5</v>
      </c>
      <c r="B46">
        <f t="shared" si="14"/>
        <v>0.40787791659275241</v>
      </c>
      <c r="C46">
        <v>1.3</v>
      </c>
      <c r="D46">
        <f t="shared" si="18"/>
        <v>0.47258315356239</v>
      </c>
      <c r="E46" s="24">
        <f t="shared" si="16"/>
        <v>0.13691820472626151</v>
      </c>
      <c r="F46" s="25">
        <f t="shared" si="19"/>
        <v>-0.99987256112676282</v>
      </c>
      <c r="G46" s="25">
        <f t="shared" si="17"/>
        <v>12.785849184900005</v>
      </c>
      <c r="H46" s="25">
        <f t="shared" si="15"/>
        <v>-0.99944437425539023</v>
      </c>
    </row>
    <row r="47" spans="1:9" x14ac:dyDescent="0.25">
      <c r="A47">
        <v>6</v>
      </c>
      <c r="B47">
        <f t="shared" si="14"/>
        <v>0.47258315356239</v>
      </c>
      <c r="C47">
        <v>1.3</v>
      </c>
      <c r="D47">
        <f t="shared" si="18"/>
        <v>0.53257151063201424</v>
      </c>
      <c r="E47" s="24">
        <f t="shared" si="16"/>
        <v>0.11263906512467171</v>
      </c>
      <c r="F47" s="25">
        <f t="shared" si="19"/>
        <v>-0.99944437425539023</v>
      </c>
      <c r="G47" s="25">
        <f t="shared" si="17"/>
        <v>12.785849184900005</v>
      </c>
      <c r="H47" s="25">
        <f t="shared" si="15"/>
        <v>-0.99816439468783758</v>
      </c>
    </row>
    <row r="48" spans="1:9" x14ac:dyDescent="0.25">
      <c r="A48">
        <v>7</v>
      </c>
      <c r="B48">
        <f t="shared" si="14"/>
        <v>0.53257151063201424</v>
      </c>
      <c r="C48">
        <v>1.3</v>
      </c>
      <c r="D48">
        <f t="shared" si="18"/>
        <v>0.58814456917067981</v>
      </c>
      <c r="E48" s="24">
        <f t="shared" si="16"/>
        <v>9.4488772746855437E-2</v>
      </c>
      <c r="F48" s="25">
        <f t="shared" si="19"/>
        <v>-0.99816439468783758</v>
      </c>
      <c r="G48" s="25">
        <f t="shared" si="17"/>
        <v>12.785849184900005</v>
      </c>
      <c r="H48" s="25">
        <f t="shared" si="15"/>
        <v>-0.99504731266457369</v>
      </c>
    </row>
    <row r="53" spans="5:5" x14ac:dyDescent="0.25">
      <c r="E53" s="24"/>
    </row>
    <row r="54" spans="5:5" x14ac:dyDescent="0.25">
      <c r="E54" s="26"/>
    </row>
    <row r="55" spans="5:5" x14ac:dyDescent="0.25">
      <c r="E55" s="24"/>
    </row>
    <row r="56" spans="5:5" x14ac:dyDescent="0.25">
      <c r="E56" s="24"/>
    </row>
    <row r="57" spans="5:5" x14ac:dyDescent="0.25">
      <c r="E57" s="2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486CF-753C-4C11-9CC9-66E2E5ACA5B0}">
  <dimension ref="A1:I74"/>
  <sheetViews>
    <sheetView workbookViewId="0">
      <selection sqref="A1:XFD1048576"/>
    </sheetView>
  </sheetViews>
  <sheetFormatPr baseColWidth="10" defaultRowHeight="15" x14ac:dyDescent="0.25"/>
  <cols>
    <col min="1" max="1" width="9.28515625" customWidth="1"/>
    <col min="2" max="2" width="14.5703125" bestFit="1" customWidth="1"/>
    <col min="6" max="6" width="10.7109375" customWidth="1"/>
  </cols>
  <sheetData>
    <row r="1" spans="1:8" x14ac:dyDescent="0.25">
      <c r="A1" t="s">
        <v>105</v>
      </c>
    </row>
    <row r="2" spans="1:8" x14ac:dyDescent="0.25">
      <c r="A2" t="s">
        <v>106</v>
      </c>
      <c r="B2" t="s">
        <v>107</v>
      </c>
    </row>
    <row r="3" spans="1:8" x14ac:dyDescent="0.25">
      <c r="A3" t="s">
        <v>108</v>
      </c>
    </row>
    <row r="5" spans="1:8" x14ac:dyDescent="0.25">
      <c r="A5" t="s">
        <v>109</v>
      </c>
      <c r="B5" t="s">
        <v>110</v>
      </c>
    </row>
    <row r="6" spans="1:8" ht="12" customHeight="1" x14ac:dyDescent="0.25"/>
    <row r="7" spans="1:8" x14ac:dyDescent="0.25">
      <c r="A7" t="s">
        <v>111</v>
      </c>
      <c r="B7" t="s">
        <v>112</v>
      </c>
    </row>
    <row r="8" spans="1:8" x14ac:dyDescent="0.25">
      <c r="A8">
        <v>0.21</v>
      </c>
      <c r="B8">
        <f>10000-4000*(1/(1+A8)+1/(1+A8)^2+1/(1+A8)^3+1/(1+A8)^4)</f>
        <v>-161.76418648126855</v>
      </c>
    </row>
    <row r="9" spans="1:8" x14ac:dyDescent="0.25">
      <c r="A9">
        <v>0.25</v>
      </c>
      <c r="B9">
        <f>10000-4000*(1/(1+A9)+1/(1+A9)^2+1/(1+A9)^3+1/(1+A9)^4)</f>
        <v>553.59999999999854</v>
      </c>
    </row>
    <row r="11" spans="1:8" x14ac:dyDescent="0.25">
      <c r="A11" t="s">
        <v>106</v>
      </c>
      <c r="B11" t="s">
        <v>109</v>
      </c>
      <c r="C11" t="s">
        <v>110</v>
      </c>
    </row>
    <row r="12" spans="1:8" x14ac:dyDescent="0.25">
      <c r="A12" t="s">
        <v>89</v>
      </c>
      <c r="B12" t="s">
        <v>90</v>
      </c>
      <c r="C12" t="s">
        <v>91</v>
      </c>
      <c r="D12" t="s">
        <v>100</v>
      </c>
      <c r="E12" t="s">
        <v>85</v>
      </c>
      <c r="F12" t="s">
        <v>94</v>
      </c>
      <c r="G12" t="s">
        <v>95</v>
      </c>
      <c r="H12" t="s">
        <v>101</v>
      </c>
    </row>
    <row r="13" spans="1:8" x14ac:dyDescent="0.25">
      <c r="A13">
        <v>0</v>
      </c>
      <c r="B13">
        <v>0.21</v>
      </c>
      <c r="C13">
        <v>0.25</v>
      </c>
      <c r="D13">
        <f>C13-G13*(B13-C13)/(F13-G13)</f>
        <v>0.21904513754186963</v>
      </c>
      <c r="F13">
        <f>10000-4000*(1/(1+B13)+1/(1+B13)^2+1/(1+B13)^3+1/(1+B13)^4)</f>
        <v>-161.76418648126855</v>
      </c>
      <c r="G13">
        <f t="shared" ref="G13:H18" si="0">10000-4000*(1/(1+C13)+1/(1+C13)^2+1/(1+C13)^3+1/(1+C13)^4)</f>
        <v>553.59999999999854</v>
      </c>
      <c r="H13">
        <f t="shared" si="0"/>
        <v>7.8138223458408902</v>
      </c>
    </row>
    <row r="14" spans="1:8" x14ac:dyDescent="0.25">
      <c r="A14">
        <v>1</v>
      </c>
      <c r="B14">
        <v>0.21</v>
      </c>
      <c r="C14">
        <f>D13</f>
        <v>0.21904513754186963</v>
      </c>
      <c r="D14">
        <f>C14-G14*(B14-C14)/(F14-G14)</f>
        <v>0.21862835532857025</v>
      </c>
      <c r="E14" s="24">
        <f>(D14-D13)/D14</f>
        <v>-1.9063502200938785E-3</v>
      </c>
      <c r="F14">
        <f t="shared" ref="F14:F18" si="1">10000-4000*(1/(1+B14)+1/(1+B14)^2+1/(1+B14)^3+1/(1+B14)^4)</f>
        <v>-161.76418648126855</v>
      </c>
      <c r="G14">
        <f t="shared" si="0"/>
        <v>7.8138223458408902</v>
      </c>
      <c r="H14">
        <f t="shared" si="0"/>
        <v>0.10474562816307298</v>
      </c>
    </row>
    <row r="15" spans="1:8" x14ac:dyDescent="0.25">
      <c r="B15">
        <v>0.21</v>
      </c>
      <c r="C15">
        <f>D14</f>
        <v>0.21862835532857025</v>
      </c>
      <c r="D15">
        <f>C15-G15*(B15-C15)/(F15-G15)</f>
        <v>0.21862277190692703</v>
      </c>
      <c r="E15" s="26">
        <f t="shared" ref="E15:E18" si="2">(D15-D14)/D15</f>
        <v>-2.5539067108712637E-5</v>
      </c>
      <c r="F15">
        <f t="shared" si="1"/>
        <v>-161.76418648126855</v>
      </c>
      <c r="G15">
        <f t="shared" si="0"/>
        <v>0.10474562816307298</v>
      </c>
      <c r="H15">
        <f t="shared" si="0"/>
        <v>1.4031390310265124E-3</v>
      </c>
    </row>
    <row r="16" spans="1:8" x14ac:dyDescent="0.25">
      <c r="D16" t="e">
        <f t="shared" ref="D16:D18" si="3">C16-G16*(B16-C16)/(F16-G16)</f>
        <v>#DIV/0!</v>
      </c>
      <c r="E16" s="24" t="e">
        <f t="shared" si="2"/>
        <v>#DIV/0!</v>
      </c>
      <c r="F16">
        <f t="shared" si="1"/>
        <v>-6000</v>
      </c>
      <c r="G16">
        <f t="shared" si="0"/>
        <v>-6000</v>
      </c>
      <c r="H16" t="e">
        <f t="shared" si="0"/>
        <v>#DIV/0!</v>
      </c>
    </row>
    <row r="17" spans="1:9" x14ac:dyDescent="0.25">
      <c r="D17" t="e">
        <f t="shared" si="3"/>
        <v>#DIV/0!</v>
      </c>
      <c r="E17" s="24" t="e">
        <f t="shared" si="2"/>
        <v>#DIV/0!</v>
      </c>
      <c r="F17">
        <f t="shared" si="1"/>
        <v>-6000</v>
      </c>
      <c r="G17">
        <f t="shared" si="0"/>
        <v>-6000</v>
      </c>
      <c r="H17" t="e">
        <f t="shared" si="0"/>
        <v>#DIV/0!</v>
      </c>
    </row>
    <row r="18" spans="1:9" x14ac:dyDescent="0.25">
      <c r="D18" t="e">
        <f t="shared" si="3"/>
        <v>#DIV/0!</v>
      </c>
      <c r="E18" s="24" t="e">
        <f t="shared" si="2"/>
        <v>#DIV/0!</v>
      </c>
      <c r="F18">
        <f t="shared" si="1"/>
        <v>-6000</v>
      </c>
      <c r="G18">
        <f t="shared" si="0"/>
        <v>-6000</v>
      </c>
      <c r="H18" t="e">
        <f t="shared" si="0"/>
        <v>#DIV/0!</v>
      </c>
    </row>
    <row r="22" spans="1:9" x14ac:dyDescent="0.25">
      <c r="A22" t="s">
        <v>113</v>
      </c>
    </row>
    <row r="24" spans="1:9" x14ac:dyDescent="0.25">
      <c r="A24" t="s">
        <v>84</v>
      </c>
      <c r="B24">
        <v>0</v>
      </c>
      <c r="C24">
        <v>1</v>
      </c>
      <c r="D24">
        <v>2</v>
      </c>
      <c r="E24">
        <v>3</v>
      </c>
      <c r="F24">
        <v>4</v>
      </c>
    </row>
    <row r="25" spans="1:9" x14ac:dyDescent="0.25">
      <c r="A25" t="s">
        <v>114</v>
      </c>
      <c r="B25" s="27">
        <v>-10000</v>
      </c>
      <c r="C25" s="27">
        <v>4000</v>
      </c>
      <c r="D25" s="27">
        <v>4000</v>
      </c>
      <c r="E25" s="27">
        <v>4000</v>
      </c>
      <c r="F25" s="27">
        <v>4000</v>
      </c>
    </row>
    <row r="26" spans="1:9" x14ac:dyDescent="0.25">
      <c r="A26" t="s">
        <v>106</v>
      </c>
      <c r="B26" s="28">
        <f>IRR(B25:F25)</f>
        <v>0.21862269609829088</v>
      </c>
    </row>
    <row r="27" spans="1:9" ht="18" x14ac:dyDescent="0.3">
      <c r="B27" s="19" t="s">
        <v>115</v>
      </c>
    </row>
    <row r="28" spans="1:9" x14ac:dyDescent="0.25">
      <c r="A28" t="s">
        <v>82</v>
      </c>
      <c r="B28" s="22" t="s">
        <v>116</v>
      </c>
    </row>
    <row r="30" spans="1:9" ht="15" customHeight="1" x14ac:dyDescent="0.25">
      <c r="B30" t="s">
        <v>117</v>
      </c>
      <c r="E30" s="29"/>
      <c r="F30" s="57"/>
      <c r="G30" s="58"/>
      <c r="H30" s="58"/>
    </row>
    <row r="32" spans="1:9" x14ac:dyDescent="0.25">
      <c r="A32" t="s">
        <v>89</v>
      </c>
      <c r="B32" t="s">
        <v>90</v>
      </c>
      <c r="C32" t="s">
        <v>100</v>
      </c>
      <c r="D32" t="s">
        <v>92</v>
      </c>
      <c r="E32" t="s">
        <v>118</v>
      </c>
      <c r="F32" t="s">
        <v>119</v>
      </c>
      <c r="G32" t="s">
        <v>101</v>
      </c>
      <c r="H32" t="s">
        <v>96</v>
      </c>
      <c r="I32" t="s">
        <v>97</v>
      </c>
    </row>
    <row r="33" spans="1:9" x14ac:dyDescent="0.25">
      <c r="A33">
        <v>0</v>
      </c>
      <c r="B33" s="31">
        <v>0.21</v>
      </c>
      <c r="C33" s="31">
        <v>0.25</v>
      </c>
      <c r="D33" s="32">
        <f>AVERAGE(B33:C33)</f>
        <v>0.22999999999999998</v>
      </c>
      <c r="E33" s="33" t="s">
        <v>98</v>
      </c>
      <c r="F33" s="34">
        <f>$C$25/(1+B33)+$D$25/(1+B33)^2+$E$25/(1+B33)^3+$F$25/(1+B33)^4+$B$25</f>
        <v>161.76418648127037</v>
      </c>
      <c r="G33" s="34">
        <f>$C$25/(1+C33)+$D$25/(1+C33)^2+$E$25/(1+C33)^3+$F$25/(1+C33)^4+$B$25</f>
        <v>-553.60000000000036</v>
      </c>
      <c r="H33" s="34">
        <f>$C$25/(1+D33)+$D$25/(1+D33)^2+$E$25/(1+D33)^3+$F$25/(1+D33)^4+$B$25</f>
        <v>-206.91294954168916</v>
      </c>
      <c r="I33" s="35" t="str">
        <f>IF(F33*G33&lt;0,"-","+")</f>
        <v>-</v>
      </c>
    </row>
    <row r="34" spans="1:9" x14ac:dyDescent="0.25">
      <c r="A34">
        <v>1</v>
      </c>
      <c r="B34" s="31">
        <f>B33</f>
        <v>0.21</v>
      </c>
      <c r="C34" s="31">
        <f>D33</f>
        <v>0.22999999999999998</v>
      </c>
      <c r="D34" s="32">
        <f t="shared" ref="D34:D40" si="4">AVERAGE(B34:C34)</f>
        <v>0.21999999999999997</v>
      </c>
      <c r="E34" s="36">
        <f>100*ABS(D34-D33)/D34</f>
        <v>4.5454545454545503</v>
      </c>
      <c r="F34" s="34">
        <f>$C$25/(1+B34)+$D$25/(1+B34)^2+$E$25/(1+B34)^3+$F$25/(1+B34)^4+$B$25</f>
        <v>161.76418648127037</v>
      </c>
      <c r="G34" s="34">
        <f t="shared" ref="G34:H40" si="5">$C$25/(1+C34)+$D$25/(1+C34)^2+$E$25/(1+C34)^3+$F$25/(1+C34)^4+$B$25</f>
        <v>-206.91294954168916</v>
      </c>
      <c r="H34" s="34">
        <f t="shared" si="5"/>
        <v>-25.437963645545096</v>
      </c>
      <c r="I34" s="35" t="str">
        <f t="shared" ref="I34:I39" si="6">IF(F34*G34&lt;0,"-","+")</f>
        <v>-</v>
      </c>
    </row>
    <row r="35" spans="1:9" x14ac:dyDescent="0.25">
      <c r="A35">
        <v>2</v>
      </c>
      <c r="B35" s="31">
        <f>B34</f>
        <v>0.21</v>
      </c>
      <c r="C35" s="31">
        <f>D34</f>
        <v>0.21999999999999997</v>
      </c>
      <c r="D35" s="32">
        <f t="shared" si="4"/>
        <v>0.21499999999999997</v>
      </c>
      <c r="E35" s="36">
        <f t="shared" ref="E35:E40" si="7">100*ABS(D35-D34)/D35</f>
        <v>2.3255813953488396</v>
      </c>
      <c r="F35" s="34">
        <f t="shared" ref="F35:F40" si="8">$C$25/(1+B35)+$D$25/(1+B35)^2+$E$25/(1+B35)^3+$F$25/(1+B35)^4+$B$25</f>
        <v>161.76418648127037</v>
      </c>
      <c r="G35" s="34">
        <f t="shared" si="5"/>
        <v>-25.437963645545096</v>
      </c>
      <c r="H35" s="34">
        <f t="shared" si="5"/>
        <v>67.432213455062083</v>
      </c>
      <c r="I35" s="35" t="str">
        <f t="shared" si="6"/>
        <v>-</v>
      </c>
    </row>
    <row r="36" spans="1:9" x14ac:dyDescent="0.25">
      <c r="A36">
        <v>3</v>
      </c>
      <c r="B36" s="31">
        <f>D35</f>
        <v>0.21499999999999997</v>
      </c>
      <c r="C36" s="31">
        <f>C35</f>
        <v>0.21999999999999997</v>
      </c>
      <c r="D36" s="32">
        <f t="shared" si="4"/>
        <v>0.21749999999999997</v>
      </c>
      <c r="E36" s="36">
        <f t="shared" si="7"/>
        <v>1.1494252873563231</v>
      </c>
      <c r="F36" s="34">
        <f t="shared" si="8"/>
        <v>67.432213455062083</v>
      </c>
      <c r="G36" s="34">
        <f t="shared" si="5"/>
        <v>-25.437963645545096</v>
      </c>
      <c r="H36" s="34">
        <f t="shared" si="5"/>
        <v>20.816305870983342</v>
      </c>
      <c r="I36" s="35" t="str">
        <f t="shared" si="6"/>
        <v>-</v>
      </c>
    </row>
    <row r="37" spans="1:9" x14ac:dyDescent="0.25">
      <c r="A37">
        <v>4</v>
      </c>
      <c r="B37" s="31">
        <f>D36</f>
        <v>0.21749999999999997</v>
      </c>
      <c r="C37" s="31">
        <f>C36</f>
        <v>0.21999999999999997</v>
      </c>
      <c r="D37" s="32">
        <f t="shared" si="4"/>
        <v>0.21874999999999997</v>
      </c>
      <c r="E37" s="36">
        <f t="shared" si="7"/>
        <v>0.57142857142857206</v>
      </c>
      <c r="F37" s="34">
        <f t="shared" si="8"/>
        <v>20.816305870983342</v>
      </c>
      <c r="G37" s="34">
        <f t="shared" si="5"/>
        <v>-25.437963645545096</v>
      </c>
      <c r="H37" s="34">
        <f t="shared" si="5"/>
        <v>-2.3557981379253761</v>
      </c>
      <c r="I37" s="35" t="str">
        <f t="shared" si="6"/>
        <v>-</v>
      </c>
    </row>
    <row r="38" spans="1:9" x14ac:dyDescent="0.25">
      <c r="A38">
        <v>5</v>
      </c>
      <c r="B38" s="31">
        <f>B37</f>
        <v>0.21749999999999997</v>
      </c>
      <c r="C38" s="31">
        <f>D37</f>
        <v>0.21874999999999997</v>
      </c>
      <c r="D38" s="32">
        <f t="shared" si="4"/>
        <v>0.21812499999999996</v>
      </c>
      <c r="E38" s="36">
        <f t="shared" si="7"/>
        <v>0.28653295128940498</v>
      </c>
      <c r="F38" s="34">
        <f t="shared" si="8"/>
        <v>20.816305870983342</v>
      </c>
      <c r="G38" s="34">
        <f t="shared" si="5"/>
        <v>-2.3557981379253761</v>
      </c>
      <c r="H38" s="34">
        <f t="shared" si="5"/>
        <v>9.2189822336094949</v>
      </c>
      <c r="I38" s="35" t="str">
        <f t="shared" si="6"/>
        <v>-</v>
      </c>
    </row>
    <row r="39" spans="1:9" x14ac:dyDescent="0.25">
      <c r="A39">
        <v>6</v>
      </c>
      <c r="B39" s="31">
        <f>D38</f>
        <v>0.21812499999999996</v>
      </c>
      <c r="C39" s="31">
        <f>C38</f>
        <v>0.21874999999999997</v>
      </c>
      <c r="D39" s="32">
        <f t="shared" si="4"/>
        <v>0.21843749999999995</v>
      </c>
      <c r="E39" s="36">
        <f t="shared" si="7"/>
        <v>0.14306151645207138</v>
      </c>
      <c r="F39" s="34">
        <f t="shared" si="8"/>
        <v>9.2189822336094949</v>
      </c>
      <c r="G39" s="34">
        <f t="shared" si="5"/>
        <v>-2.3557981379253761</v>
      </c>
      <c r="H39" s="34">
        <f t="shared" si="5"/>
        <v>3.4287778120051371</v>
      </c>
      <c r="I39" s="35" t="str">
        <f t="shared" si="6"/>
        <v>-</v>
      </c>
    </row>
    <row r="40" spans="1:9" x14ac:dyDescent="0.25">
      <c r="A40">
        <v>7</v>
      </c>
      <c r="B40" s="31">
        <f>D39</f>
        <v>0.21843749999999995</v>
      </c>
      <c r="C40" s="31">
        <f>C39</f>
        <v>0.21874999999999997</v>
      </c>
      <c r="D40" s="32">
        <f t="shared" si="4"/>
        <v>0.21859374999999998</v>
      </c>
      <c r="E40" s="36">
        <f t="shared" si="7"/>
        <v>7.1479628305943996E-2</v>
      </c>
      <c r="F40" s="34">
        <f t="shared" si="8"/>
        <v>3.4287778120051371</v>
      </c>
      <c r="G40" s="34">
        <f t="shared" si="5"/>
        <v>-2.3557981379253761</v>
      </c>
      <c r="H40" s="34">
        <f t="shared" si="5"/>
        <v>0.53578673648371478</v>
      </c>
      <c r="I40" s="34"/>
    </row>
    <row r="43" spans="1:9" x14ac:dyDescent="0.25">
      <c r="B43" s="37" t="s">
        <v>120</v>
      </c>
    </row>
    <row r="44" spans="1:9" x14ac:dyDescent="0.25">
      <c r="B44" s="29" t="s">
        <v>121</v>
      </c>
      <c r="C44" s="57" t="s">
        <v>122</v>
      </c>
      <c r="D44" s="58"/>
      <c r="E44" s="58"/>
    </row>
    <row r="45" spans="1:9" x14ac:dyDescent="0.25">
      <c r="A45" t="s">
        <v>123</v>
      </c>
      <c r="B45" s="30" t="s">
        <v>83</v>
      </c>
      <c r="C45" s="58" t="s">
        <v>124</v>
      </c>
      <c r="D45" s="58"/>
      <c r="E45" s="58"/>
    </row>
    <row r="46" spans="1:9" x14ac:dyDescent="0.25">
      <c r="B46" s="30" t="s">
        <v>125</v>
      </c>
      <c r="C46" s="30" t="s">
        <v>126</v>
      </c>
      <c r="D46" s="30" t="s">
        <v>127</v>
      </c>
      <c r="E46" s="30" t="s">
        <v>85</v>
      </c>
      <c r="G46" s="30" t="s">
        <v>82</v>
      </c>
    </row>
    <row r="47" spans="1:9" x14ac:dyDescent="0.25">
      <c r="B47" s="30">
        <v>0</v>
      </c>
      <c r="C47" s="30">
        <v>-1</v>
      </c>
      <c r="D47" s="30">
        <f>((-2.75*C47^3)+(18*C47^2)-12)/21</f>
        <v>0.41666666666666669</v>
      </c>
      <c r="E47" s="38" t="s">
        <v>98</v>
      </c>
      <c r="G47">
        <f>-12-21*C47+18*C47^2-2.75*C47^3</f>
        <v>29.75</v>
      </c>
    </row>
    <row r="48" spans="1:9" x14ac:dyDescent="0.25">
      <c r="B48" s="30">
        <v>1</v>
      </c>
      <c r="C48" s="30">
        <f>D47</f>
        <v>0.41666666666666669</v>
      </c>
      <c r="D48" s="30">
        <f t="shared" ref="D48:D59" si="9">((-2.75*C48^3)+(18*C48^2)-12)/21</f>
        <v>-0.43209187610229283</v>
      </c>
      <c r="E48" s="30">
        <f>100*ABS(C48-C47)/C48</f>
        <v>340.00000000000006</v>
      </c>
      <c r="G48">
        <f>-12-21*C48+18*C48^2-2.75*C48^3</f>
        <v>-17.823929398148149</v>
      </c>
    </row>
    <row r="49" spans="1:7" x14ac:dyDescent="0.25">
      <c r="B49" s="30">
        <v>2</v>
      </c>
      <c r="C49" s="30">
        <f t="shared" ref="C49:C59" si="10">D48</f>
        <v>-0.43209187610229283</v>
      </c>
      <c r="D49" s="30">
        <f t="shared" si="9"/>
        <v>-0.40083277104625886</v>
      </c>
      <c r="E49" s="30">
        <f t="shared" ref="E49:E59" si="11">100*ABS(C49-C48)/C49</f>
        <v>-196.43010889841992</v>
      </c>
      <c r="G49">
        <f t="shared" ref="G49:G59" si="12">-12-21*C49+18*C49^2-2.75*C49^3</f>
        <v>0.65644120617671131</v>
      </c>
    </row>
    <row r="50" spans="1:7" x14ac:dyDescent="0.25">
      <c r="B50" s="30">
        <v>3</v>
      </c>
      <c r="C50" s="30">
        <f t="shared" si="10"/>
        <v>-0.40083277104625886</v>
      </c>
      <c r="D50" s="30">
        <f t="shared" si="9"/>
        <v>-0.42528066980249452</v>
      </c>
      <c r="E50" s="30">
        <f t="shared" si="11"/>
        <v>-7.7985402676635065</v>
      </c>
      <c r="G50">
        <f t="shared" si="12"/>
        <v>-0.51340587388094838</v>
      </c>
    </row>
    <row r="51" spans="1:7" x14ac:dyDescent="0.25">
      <c r="B51" s="30">
        <v>4</v>
      </c>
      <c r="C51" s="30">
        <f t="shared" si="10"/>
        <v>-0.42528066980249452</v>
      </c>
      <c r="D51" s="30">
        <f t="shared" si="9"/>
        <v>-0.40633001653258305</v>
      </c>
      <c r="E51" s="30">
        <f t="shared" si="11"/>
        <v>-5.74865036014676</v>
      </c>
      <c r="G51">
        <f t="shared" si="12"/>
        <v>0.39796371866814195</v>
      </c>
    </row>
    <row r="52" spans="1:7" x14ac:dyDescent="0.25">
      <c r="B52" s="30">
        <v>5</v>
      </c>
      <c r="C52" s="30">
        <f t="shared" si="10"/>
        <v>-0.40633001653258305</v>
      </c>
      <c r="D52" s="30">
        <f t="shared" si="9"/>
        <v>-0.4211256176464192</v>
      </c>
      <c r="E52" s="30">
        <f t="shared" si="11"/>
        <v>-4.6638575785335412</v>
      </c>
      <c r="G52">
        <f t="shared" si="12"/>
        <v>-0.31070762339055924</v>
      </c>
    </row>
    <row r="53" spans="1:7" x14ac:dyDescent="0.25">
      <c r="B53" s="30">
        <v>6</v>
      </c>
      <c r="C53" s="30">
        <f t="shared" si="10"/>
        <v>-0.4211256176464192</v>
      </c>
      <c r="D53" s="30">
        <f t="shared" si="9"/>
        <v>-0.40963682616307179</v>
      </c>
      <c r="E53" s="30">
        <f t="shared" si="11"/>
        <v>-3.5133462543849974</v>
      </c>
      <c r="G53">
        <f t="shared" si="12"/>
        <v>0.2412646211502957</v>
      </c>
    </row>
    <row r="54" spans="1:7" x14ac:dyDescent="0.25">
      <c r="B54" s="30">
        <v>7</v>
      </c>
      <c r="C54" s="30">
        <f t="shared" si="10"/>
        <v>-0.40963682616307179</v>
      </c>
      <c r="D54" s="30">
        <f t="shared" si="9"/>
        <v>-0.41859659687006223</v>
      </c>
      <c r="E54" s="30">
        <f t="shared" si="11"/>
        <v>-2.8046285757457405</v>
      </c>
      <c r="G54">
        <f t="shared" si="12"/>
        <v>-0.18815518484679836</v>
      </c>
    </row>
    <row r="55" spans="1:7" x14ac:dyDescent="0.25">
      <c r="B55" s="30">
        <v>8</v>
      </c>
      <c r="C55" s="30">
        <f t="shared" si="10"/>
        <v>-0.41859659687006223</v>
      </c>
      <c r="D55" s="30">
        <f t="shared" si="9"/>
        <v>-0.41163226472939585</v>
      </c>
      <c r="E55" s="30">
        <f t="shared" si="11"/>
        <v>-2.140430852516384</v>
      </c>
      <c r="G55">
        <f t="shared" si="12"/>
        <v>0.14625097495399439</v>
      </c>
    </row>
    <row r="56" spans="1:7" x14ac:dyDescent="0.25">
      <c r="B56" s="30">
        <v>9</v>
      </c>
      <c r="C56" s="30">
        <f t="shared" si="10"/>
        <v>-0.41163226472939585</v>
      </c>
      <c r="D56" s="30">
        <f t="shared" si="9"/>
        <v>-0.41705973218858139</v>
      </c>
      <c r="E56" s="30">
        <f t="shared" si="11"/>
        <v>-1.6918819872501218</v>
      </c>
      <c r="G56">
        <f t="shared" si="12"/>
        <v>-0.11397681664289544</v>
      </c>
    </row>
    <row r="57" spans="1:7" x14ac:dyDescent="0.25">
      <c r="B57" s="30">
        <v>10</v>
      </c>
      <c r="C57" s="30">
        <f t="shared" si="10"/>
        <v>-0.41705973218858139</v>
      </c>
      <c r="D57" s="30">
        <f t="shared" si="9"/>
        <v>-0.41283849153714619</v>
      </c>
      <c r="E57" s="30">
        <f t="shared" si="11"/>
        <v>-1.3013645385288386</v>
      </c>
      <c r="G57">
        <f t="shared" si="12"/>
        <v>8.8646053680140807E-2</v>
      </c>
    </row>
    <row r="58" spans="1:7" x14ac:dyDescent="0.25">
      <c r="B58" s="30">
        <v>11</v>
      </c>
      <c r="C58" s="30">
        <f t="shared" si="10"/>
        <v>-0.41283849153714619</v>
      </c>
      <c r="D58" s="30">
        <f t="shared" si="9"/>
        <v>-0.41612677530760883</v>
      </c>
      <c r="E58" s="30">
        <f t="shared" si="11"/>
        <v>-1.0224920248395448</v>
      </c>
      <c r="G58">
        <f t="shared" si="12"/>
        <v>-6.9053959179715768E-2</v>
      </c>
    </row>
    <row r="59" spans="1:7" x14ac:dyDescent="0.25">
      <c r="B59" s="30">
        <v>12</v>
      </c>
      <c r="C59" s="30">
        <f t="shared" si="10"/>
        <v>-0.41612677530760883</v>
      </c>
      <c r="D59" s="30">
        <f t="shared" si="9"/>
        <v>-0.41356838123357259</v>
      </c>
      <c r="E59" s="30">
        <f t="shared" si="11"/>
        <v>-0.79021201364220772</v>
      </c>
      <c r="G59">
        <f t="shared" si="12"/>
        <v>5.3726275554760228E-2</v>
      </c>
    </row>
    <row r="61" spans="1:7" x14ac:dyDescent="0.25">
      <c r="A61" t="s">
        <v>128</v>
      </c>
    </row>
    <row r="62" spans="1:7" x14ac:dyDescent="0.25">
      <c r="A62" t="s">
        <v>129</v>
      </c>
      <c r="B62" t="s">
        <v>130</v>
      </c>
      <c r="C62" t="s">
        <v>131</v>
      </c>
      <c r="D62" t="s">
        <v>132</v>
      </c>
      <c r="E62" t="s">
        <v>133</v>
      </c>
    </row>
    <row r="63" spans="1:7" x14ac:dyDescent="0.25">
      <c r="A63">
        <v>1000000</v>
      </c>
      <c r="B63" s="39">
        <f>FV(C63,D63,,A63)</f>
        <v>-1061208</v>
      </c>
      <c r="C63">
        <v>0.02</v>
      </c>
      <c r="D63">
        <v>3</v>
      </c>
    </row>
    <row r="65" spans="1:6" x14ac:dyDescent="0.25">
      <c r="A65" t="s">
        <v>134</v>
      </c>
      <c r="B65" t="s">
        <v>135</v>
      </c>
      <c r="C65" t="s">
        <v>129</v>
      </c>
      <c r="D65" t="s">
        <v>130</v>
      </c>
      <c r="E65" t="s">
        <v>131</v>
      </c>
    </row>
    <row r="66" spans="1:6" x14ac:dyDescent="0.25">
      <c r="A66">
        <v>0</v>
      </c>
      <c r="C66">
        <v>1000000</v>
      </c>
      <c r="E66">
        <v>0.02</v>
      </c>
      <c r="F66">
        <v>3</v>
      </c>
    </row>
    <row r="67" spans="1:6" x14ac:dyDescent="0.25">
      <c r="A67">
        <v>1</v>
      </c>
      <c r="B67">
        <f>C66*E66</f>
        <v>20000</v>
      </c>
      <c r="C67">
        <f>C66+B67</f>
        <v>1020000</v>
      </c>
    </row>
    <row r="68" spans="1:6" x14ac:dyDescent="0.25">
      <c r="A68">
        <v>2</v>
      </c>
      <c r="B68">
        <f>E66*C67</f>
        <v>20400</v>
      </c>
      <c r="C68">
        <f>C67+B68</f>
        <v>1040400</v>
      </c>
    </row>
    <row r="69" spans="1:6" x14ac:dyDescent="0.25">
      <c r="A69">
        <v>3</v>
      </c>
      <c r="B69">
        <f>C68*E66</f>
        <v>20808</v>
      </c>
      <c r="C69">
        <f>C68+B69</f>
        <v>1061208</v>
      </c>
    </row>
    <row r="71" spans="1:6" x14ac:dyDescent="0.25">
      <c r="A71" t="s">
        <v>84</v>
      </c>
      <c r="B71">
        <v>0</v>
      </c>
      <c r="C71">
        <v>1</v>
      </c>
      <c r="D71">
        <v>2</v>
      </c>
      <c r="E71">
        <v>3</v>
      </c>
    </row>
    <row r="72" spans="1:6" x14ac:dyDescent="0.25">
      <c r="A72" t="s">
        <v>114</v>
      </c>
      <c r="B72">
        <v>-5000000</v>
      </c>
      <c r="C72">
        <v>3200000</v>
      </c>
      <c r="D72">
        <v>2100000</v>
      </c>
    </row>
    <row r="74" spans="1:6" x14ac:dyDescent="0.25">
      <c r="A74" t="s">
        <v>136</v>
      </c>
      <c r="B74" s="40">
        <f>IRR(B72:D72)</f>
        <v>4.2772439983697064E-2</v>
      </c>
    </row>
  </sheetData>
  <mergeCells count="3">
    <mergeCell ref="F30:H30"/>
    <mergeCell ref="C44:E44"/>
    <mergeCell ref="C45:E4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AE851-3AEF-4229-962B-348523383EC8}">
  <dimension ref="A2"/>
  <sheetViews>
    <sheetView workbookViewId="0">
      <selection sqref="A1:XFD1048576"/>
    </sheetView>
  </sheetViews>
  <sheetFormatPr baseColWidth="10" defaultRowHeight="15" x14ac:dyDescent="0.25"/>
  <sheetData>
    <row r="2" spans="1:1" x14ac:dyDescent="0.25">
      <c r="A2" t="s">
        <v>137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975E-D042-40A8-A35F-A26E84C42630}">
  <dimension ref="A1:I65"/>
  <sheetViews>
    <sheetView workbookViewId="0">
      <selection sqref="A1:XFD1048576"/>
    </sheetView>
  </sheetViews>
  <sheetFormatPr baseColWidth="10" defaultRowHeight="15" x14ac:dyDescent="0.25"/>
  <cols>
    <col min="5" max="5" width="7" customWidth="1"/>
  </cols>
  <sheetData>
    <row r="1" spans="1:8" x14ac:dyDescent="0.25">
      <c r="B1" t="s">
        <v>138</v>
      </c>
      <c r="D1" t="s">
        <v>139</v>
      </c>
    </row>
    <row r="2" spans="1:8" x14ac:dyDescent="0.25">
      <c r="A2" t="s">
        <v>140</v>
      </c>
    </row>
    <row r="3" spans="1:8" x14ac:dyDescent="0.25">
      <c r="A3" t="s">
        <v>83</v>
      </c>
      <c r="B3" t="s">
        <v>141</v>
      </c>
    </row>
    <row r="4" spans="1:8" x14ac:dyDescent="0.25">
      <c r="A4" t="s">
        <v>142</v>
      </c>
      <c r="B4" t="s">
        <v>47</v>
      </c>
      <c r="C4" t="s">
        <v>141</v>
      </c>
      <c r="D4" t="s">
        <v>85</v>
      </c>
    </row>
    <row r="5" spans="1:8" x14ac:dyDescent="0.25">
      <c r="A5">
        <v>0</v>
      </c>
      <c r="B5">
        <v>0</v>
      </c>
      <c r="C5">
        <f>EXP(-B5)</f>
        <v>1</v>
      </c>
      <c r="D5" s="22" t="s">
        <v>98</v>
      </c>
    </row>
    <row r="6" spans="1:8" x14ac:dyDescent="0.25">
      <c r="A6">
        <v>1</v>
      </c>
      <c r="B6">
        <f>C5</f>
        <v>1</v>
      </c>
      <c r="C6">
        <f>EXP(-B6)</f>
        <v>0.36787944117144233</v>
      </c>
      <c r="D6">
        <f>100*ABS(B6-B5)/B6</f>
        <v>100</v>
      </c>
    </row>
    <row r="7" spans="1:8" x14ac:dyDescent="0.25">
      <c r="A7">
        <v>2</v>
      </c>
      <c r="B7">
        <f t="shared" ref="B7:B10" si="0">C6</f>
        <v>0.36787944117144233</v>
      </c>
      <c r="C7">
        <f>EXP(-B7)</f>
        <v>0.69220062755534639</v>
      </c>
      <c r="D7">
        <f>100*ABS(B7-B6)/B7</f>
        <v>171.82818284590451</v>
      </c>
    </row>
    <row r="8" spans="1:8" x14ac:dyDescent="0.25">
      <c r="A8">
        <v>3</v>
      </c>
      <c r="B8">
        <f t="shared" si="0"/>
        <v>0.69220062755534639</v>
      </c>
      <c r="C8">
        <f t="shared" ref="C8:C12" si="1">EXP(-B8)</f>
        <v>0.50047350056363682</v>
      </c>
      <c r="D8">
        <f>100*ABS(B8-B7)/B8</f>
        <v>46.853639461338432</v>
      </c>
    </row>
    <row r="9" spans="1:8" x14ac:dyDescent="0.25">
      <c r="A9">
        <v>4</v>
      </c>
      <c r="B9">
        <f t="shared" si="0"/>
        <v>0.50047350056363682</v>
      </c>
      <c r="C9">
        <f t="shared" si="1"/>
        <v>0.60624353508559736</v>
      </c>
      <c r="D9">
        <f t="shared" ref="D9:D12" si="2">100*ABS(B9-B8)/B9</f>
        <v>38.309146593333139</v>
      </c>
    </row>
    <row r="10" spans="1:8" x14ac:dyDescent="0.25">
      <c r="A10">
        <v>5</v>
      </c>
      <c r="B10">
        <f t="shared" si="0"/>
        <v>0.60624353508559736</v>
      </c>
      <c r="C10">
        <f t="shared" si="1"/>
        <v>0.54539578597502703</v>
      </c>
      <c r="D10">
        <f t="shared" si="2"/>
        <v>17.446789681151248</v>
      </c>
    </row>
    <row r="11" spans="1:8" x14ac:dyDescent="0.25">
      <c r="A11">
        <v>6</v>
      </c>
      <c r="B11">
        <f>C10</f>
        <v>0.54539578597502703</v>
      </c>
      <c r="C11">
        <f t="shared" si="1"/>
        <v>0.57961233550337887</v>
      </c>
      <c r="D11">
        <f t="shared" si="2"/>
        <v>11.156622525381316</v>
      </c>
    </row>
    <row r="12" spans="1:8" x14ac:dyDescent="0.25">
      <c r="A12">
        <v>7</v>
      </c>
      <c r="B12">
        <f>C11</f>
        <v>0.57961233550337887</v>
      </c>
      <c r="C12">
        <f t="shared" si="1"/>
        <v>0.56011546136108914</v>
      </c>
      <c r="D12">
        <f t="shared" si="2"/>
        <v>5.9033508144086735</v>
      </c>
    </row>
    <row r="13" spans="1:8" x14ac:dyDescent="0.25">
      <c r="B13" t="s">
        <v>143</v>
      </c>
    </row>
    <row r="14" spans="1:8" x14ac:dyDescent="0.25">
      <c r="B14" t="s">
        <v>144</v>
      </c>
    </row>
    <row r="15" spans="1:8" x14ac:dyDescent="0.25">
      <c r="A15" t="s">
        <v>145</v>
      </c>
      <c r="F15" t="s">
        <v>145</v>
      </c>
    </row>
    <row r="16" spans="1:8" x14ac:dyDescent="0.25">
      <c r="A16" t="s">
        <v>146</v>
      </c>
      <c r="C16" t="s">
        <v>127</v>
      </c>
      <c r="F16" t="s">
        <v>147</v>
      </c>
      <c r="H16" t="s">
        <v>127</v>
      </c>
    </row>
    <row r="17" spans="1:9" x14ac:dyDescent="0.25">
      <c r="A17" t="s">
        <v>142</v>
      </c>
      <c r="B17" t="s">
        <v>47</v>
      </c>
      <c r="C17" t="s">
        <v>148</v>
      </c>
      <c r="D17" t="s">
        <v>149</v>
      </c>
      <c r="F17" t="s">
        <v>142</v>
      </c>
      <c r="G17" t="s">
        <v>47</v>
      </c>
      <c r="H17" t="s">
        <v>70</v>
      </c>
      <c r="I17" t="s">
        <v>85</v>
      </c>
    </row>
    <row r="18" spans="1:9" x14ac:dyDescent="0.25">
      <c r="A18">
        <v>0</v>
      </c>
      <c r="B18">
        <v>1</v>
      </c>
      <c r="C18">
        <f>(B18+COS(B18))/2</f>
        <v>0.77015115293406988</v>
      </c>
      <c r="D18" s="22" t="s">
        <v>98</v>
      </c>
      <c r="F18">
        <v>0</v>
      </c>
      <c r="G18">
        <v>1</v>
      </c>
      <c r="H18">
        <f>COS(G18)</f>
        <v>0.54030230586813977</v>
      </c>
      <c r="I18" s="22" t="s">
        <v>98</v>
      </c>
    </row>
    <row r="19" spans="1:9" x14ac:dyDescent="0.25">
      <c r="A19">
        <v>1</v>
      </c>
      <c r="B19">
        <f>C18</f>
        <v>0.77015115293406988</v>
      </c>
      <c r="C19">
        <f>(B19+COS(B19))/2</f>
        <v>0.74397829573022911</v>
      </c>
      <c r="D19" s="41">
        <f>100*ABS(B19-B18)/B19</f>
        <v>29.844641040952478</v>
      </c>
      <c r="F19">
        <v>1</v>
      </c>
      <c r="G19">
        <f>H18</f>
        <v>0.54030230586813977</v>
      </c>
      <c r="H19">
        <f t="shared" ref="H19:H25" si="3">COS(G19)</f>
        <v>0.85755321584639344</v>
      </c>
      <c r="I19">
        <f>100*ABS(G19-G18)/G19</f>
        <v>85.081571768092545</v>
      </c>
    </row>
    <row r="20" spans="1:9" x14ac:dyDescent="0.25">
      <c r="A20">
        <v>2</v>
      </c>
      <c r="B20">
        <f t="shared" ref="B20:B25" si="4">C19</f>
        <v>0.74397829573022911</v>
      </c>
      <c r="C20">
        <f t="shared" ref="C20:C25" si="5">(B20+COS(B20))/2</f>
        <v>0.73987925050648951</v>
      </c>
      <c r="D20" s="41">
        <f>100*ABS(B20-B19)/B20</f>
        <v>3.5179597784034282</v>
      </c>
      <c r="F20">
        <v>2</v>
      </c>
      <c r="G20">
        <f t="shared" ref="G20:G25" si="6">H19</f>
        <v>0.85755321584639344</v>
      </c>
      <c r="H20">
        <f t="shared" si="3"/>
        <v>0.65428979049777913</v>
      </c>
      <c r="I20">
        <f t="shared" ref="I20:I25" si="7">100*ABS(G20-G19)/G20</f>
        <v>36.994894790888438</v>
      </c>
    </row>
    <row r="21" spans="1:9" x14ac:dyDescent="0.25">
      <c r="A21">
        <v>3</v>
      </c>
      <c r="B21">
        <f t="shared" si="4"/>
        <v>0.73987925050648951</v>
      </c>
      <c r="C21">
        <f t="shared" si="5"/>
        <v>0.73921461188804527</v>
      </c>
      <c r="D21" s="41">
        <f t="shared" ref="D21:D25" si="8">100*ABS(B21-B20)/B21</f>
        <v>0.55401543169829071</v>
      </c>
      <c r="F21">
        <v>3</v>
      </c>
      <c r="G21">
        <f t="shared" si="6"/>
        <v>0.65428979049777913</v>
      </c>
      <c r="H21">
        <f t="shared" si="3"/>
        <v>0.79348035874256562</v>
      </c>
      <c r="I21">
        <f t="shared" si="7"/>
        <v>31.066268846098442</v>
      </c>
    </row>
    <row r="22" spans="1:9" x14ac:dyDescent="0.25">
      <c r="A22">
        <v>4</v>
      </c>
      <c r="B22">
        <f t="shared" si="4"/>
        <v>0.73921461188804527</v>
      </c>
      <c r="C22">
        <f t="shared" si="5"/>
        <v>0.73910626025829584</v>
      </c>
      <c r="D22" s="41">
        <f t="shared" si="8"/>
        <v>8.9911455720100883E-2</v>
      </c>
      <c r="F22">
        <v>4</v>
      </c>
      <c r="G22">
        <f t="shared" si="6"/>
        <v>0.79348035874256562</v>
      </c>
      <c r="H22">
        <f t="shared" si="3"/>
        <v>0.70136877362275651</v>
      </c>
      <c r="I22">
        <f t="shared" si="7"/>
        <v>17.541778660452646</v>
      </c>
    </row>
    <row r="23" spans="1:9" x14ac:dyDescent="0.25">
      <c r="A23">
        <v>5</v>
      </c>
      <c r="B23">
        <f t="shared" si="4"/>
        <v>0.73910626025829584</v>
      </c>
      <c r="C23">
        <f t="shared" si="5"/>
        <v>0.73908858093905727</v>
      </c>
      <c r="D23" s="41">
        <f t="shared" si="8"/>
        <v>1.4659817616963507E-2</v>
      </c>
      <c r="F23">
        <v>5</v>
      </c>
      <c r="G23">
        <f t="shared" si="6"/>
        <v>0.70136877362275651</v>
      </c>
      <c r="H23">
        <f t="shared" si="3"/>
        <v>0.76395968290065419</v>
      </c>
      <c r="I23">
        <f t="shared" si="7"/>
        <v>13.133117495954123</v>
      </c>
    </row>
    <row r="24" spans="1:9" x14ac:dyDescent="0.25">
      <c r="A24">
        <v>6</v>
      </c>
      <c r="B24">
        <f t="shared" si="4"/>
        <v>0.73908858093905727</v>
      </c>
      <c r="C24">
        <f t="shared" si="5"/>
        <v>0.73908569586076767</v>
      </c>
      <c r="D24" s="41">
        <f t="shared" si="8"/>
        <v>2.3920433483236923E-3</v>
      </c>
      <c r="F24">
        <v>6</v>
      </c>
      <c r="G24">
        <f t="shared" si="6"/>
        <v>0.76395968290065419</v>
      </c>
      <c r="H24">
        <f t="shared" si="3"/>
        <v>0.72210242502670774</v>
      </c>
      <c r="I24">
        <f t="shared" si="7"/>
        <v>8.1929597436671315</v>
      </c>
    </row>
    <row r="25" spans="1:9" x14ac:dyDescent="0.25">
      <c r="A25">
        <v>7</v>
      </c>
      <c r="B25">
        <f t="shared" si="4"/>
        <v>0.73908569586076767</v>
      </c>
      <c r="C25">
        <f t="shared" si="5"/>
        <v>0.73908522503548113</v>
      </c>
      <c r="D25" s="41">
        <f t="shared" si="8"/>
        <v>3.9035774954959376E-4</v>
      </c>
      <c r="F25">
        <v>7</v>
      </c>
      <c r="G25">
        <f t="shared" si="6"/>
        <v>0.72210242502670774</v>
      </c>
      <c r="H25">
        <f t="shared" si="3"/>
        <v>0.75041776176376052</v>
      </c>
      <c r="I25">
        <f t="shared" si="7"/>
        <v>5.7965818176553441</v>
      </c>
    </row>
    <row r="28" spans="1:9" x14ac:dyDescent="0.25">
      <c r="A28" t="s">
        <v>150</v>
      </c>
    </row>
    <row r="50" spans="1:7" x14ac:dyDescent="0.25">
      <c r="A50" t="s">
        <v>151</v>
      </c>
      <c r="G50" t="s">
        <v>152</v>
      </c>
    </row>
    <row r="65" spans="7:7" x14ac:dyDescent="0.25">
      <c r="G65" t="s">
        <v>153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Binarios</vt:lpstr>
      <vt:lpstr>Rep_Num</vt:lpstr>
      <vt:lpstr>EjemplosRepNum</vt:lpstr>
      <vt:lpstr>Precision</vt:lpstr>
      <vt:lpstr>AlgoritmoBiseccion</vt:lpstr>
      <vt:lpstr>EjBiseccion</vt:lpstr>
      <vt:lpstr>TIR</vt:lpstr>
      <vt:lpstr>M_FalsaPosicion</vt:lpstr>
      <vt:lpstr>PuntoFijo</vt:lpstr>
      <vt:lpstr>Taylor</vt:lpstr>
      <vt:lpstr>Taylor2</vt:lpstr>
      <vt:lpstr>h</vt:lpstr>
      <vt:lpstr>xs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HP</cp:lastModifiedBy>
  <dcterms:created xsi:type="dcterms:W3CDTF">2018-04-06T18:57:10Z</dcterms:created>
  <dcterms:modified xsi:type="dcterms:W3CDTF">2023-02-28T02:39:15Z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0x010100D3865C4DE1BB02428934B0686E764CA8</vt:lpwstr>
  </property>
</Properties>
</file>